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BOARD OF DIRECTORS\board meeting updates - dpk\2017 Monthly Report Forms\October call\"/>
    </mc:Choice>
  </mc:AlternateContent>
  <bookViews>
    <workbookView xWindow="0" yWindow="0" windowWidth="23040" windowHeight="9072"/>
  </bookViews>
  <sheets>
    <sheet name="2017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</externalReferences>
  <definedNames>
    <definedName name="_xlnm.Print_Area" localSheetId="2">'2016 Nets'!$A$1:$R$25</definedName>
    <definedName name="_xlnm.Print_Area" localSheetId="0">'2017 Nets'!$C$1:$R$36</definedName>
  </definedNames>
  <calcPr calcId="162913"/>
  <fileRecoveryPr autoRecover="0"/>
</workbook>
</file>

<file path=xl/calcChain.xml><?xml version="1.0" encoding="utf-8"?>
<calcChain xmlns="http://schemas.openxmlformats.org/spreadsheetml/2006/main">
  <c r="U4" i="4" l="1"/>
  <c r="V37" i="4"/>
  <c r="V28" i="4"/>
  <c r="V14" i="4"/>
  <c r="V8" i="4"/>
  <c r="V5" i="4"/>
  <c r="S3" i="5"/>
  <c r="S4" i="5"/>
  <c r="V15" i="4" s="1"/>
  <c r="S5" i="5"/>
  <c r="V2" i="4" s="1"/>
  <c r="S6" i="5"/>
  <c r="V20" i="4" s="1"/>
  <c r="S7" i="5"/>
  <c r="S8" i="5"/>
  <c r="V49" i="4" s="1"/>
  <c r="S9" i="5"/>
  <c r="V3" i="4" s="1"/>
  <c r="S10" i="5"/>
  <c r="V29" i="4" s="1"/>
  <c r="S11" i="5"/>
  <c r="V44" i="4" s="1"/>
  <c r="W44" i="4" s="1"/>
  <c r="S12" i="5"/>
  <c r="V16" i="4" s="1"/>
  <c r="S13" i="5"/>
  <c r="S14" i="5"/>
  <c r="V45" i="4" s="1"/>
  <c r="S15" i="5"/>
  <c r="V11" i="4" s="1"/>
  <c r="W11" i="4" s="1"/>
  <c r="S16" i="5"/>
  <c r="S17" i="5"/>
  <c r="S18" i="5"/>
  <c r="V50" i="4" s="1"/>
  <c r="S19" i="5"/>
  <c r="V4" i="4" s="1"/>
  <c r="S20" i="5"/>
  <c r="V51" i="4"/>
  <c r="S21" i="5"/>
  <c r="V42" i="4" s="1"/>
  <c r="S22" i="5"/>
  <c r="V47" i="4" s="1"/>
  <c r="W47" i="4" s="1"/>
  <c r="S23" i="5"/>
  <c r="S24" i="5"/>
  <c r="V53" i="4" s="1"/>
  <c r="S25" i="5"/>
  <c r="V52" i="4" s="1"/>
  <c r="W52" i="4" s="1"/>
  <c r="S26" i="5"/>
  <c r="V6" i="4" s="1"/>
  <c r="S27" i="5"/>
  <c r="V27" i="4"/>
  <c r="S28" i="5"/>
  <c r="V26" i="4" s="1"/>
  <c r="S29" i="5"/>
  <c r="V9" i="4" s="1"/>
  <c r="S30" i="5"/>
  <c r="S31" i="5"/>
  <c r="S32" i="5"/>
  <c r="S33" i="5"/>
  <c r="S34" i="5"/>
  <c r="S35" i="5"/>
  <c r="S2" i="5"/>
  <c r="V35" i="4" s="1"/>
  <c r="W35" i="4" s="1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P36" i="5"/>
  <c r="O36" i="5"/>
  <c r="N36" i="5"/>
  <c r="I25" i="5"/>
  <c r="I9" i="5"/>
  <c r="I24" i="5"/>
  <c r="I20" i="5"/>
  <c r="I22" i="5"/>
  <c r="I27" i="5"/>
  <c r="H36" i="5"/>
  <c r="F36" i="5"/>
  <c r="D36" i="5"/>
  <c r="C36" i="5"/>
  <c r="B36" i="5"/>
  <c r="I32" i="5"/>
  <c r="I31" i="5"/>
  <c r="I30" i="5"/>
  <c r="I33" i="5"/>
  <c r="W5" i="4"/>
  <c r="W7" i="4"/>
  <c r="W10" i="4"/>
  <c r="W12" i="4"/>
  <c r="W13" i="4"/>
  <c r="W17" i="4"/>
  <c r="W18" i="4"/>
  <c r="W19" i="4"/>
  <c r="W21" i="4"/>
  <c r="W22" i="4"/>
  <c r="W23" i="4"/>
  <c r="W24" i="4"/>
  <c r="W25" i="4"/>
  <c r="W30" i="4"/>
  <c r="W31" i="4"/>
  <c r="W32" i="4"/>
  <c r="W33" i="4"/>
  <c r="W34" i="4"/>
  <c r="W36" i="4"/>
  <c r="W38" i="4"/>
  <c r="W39" i="4"/>
  <c r="W41" i="4"/>
  <c r="W43" i="4"/>
  <c r="W46" i="4"/>
  <c r="W48" i="4"/>
  <c r="W54" i="4"/>
  <c r="W55" i="4"/>
  <c r="I34" i="5"/>
  <c r="I35" i="5"/>
  <c r="I11" i="5"/>
  <c r="I18" i="5"/>
  <c r="I15" i="5"/>
  <c r="I12" i="5"/>
  <c r="L36" i="5"/>
  <c r="I29" i="5"/>
  <c r="I28" i="5"/>
  <c r="I26" i="5"/>
  <c r="I23" i="5"/>
  <c r="I21" i="5"/>
  <c r="I19" i="5"/>
  <c r="I17" i="5"/>
  <c r="I16" i="5"/>
  <c r="I14" i="5"/>
  <c r="I13" i="5"/>
  <c r="I10" i="5"/>
  <c r="I8" i="5"/>
  <c r="I7" i="5"/>
  <c r="I6" i="5"/>
  <c r="I5" i="5"/>
  <c r="I4" i="5"/>
  <c r="I3" i="5"/>
  <c r="I2" i="5"/>
  <c r="U52" i="4"/>
  <c r="U47" i="4"/>
  <c r="U44" i="4"/>
  <c r="U9" i="4"/>
  <c r="Q55" i="4"/>
  <c r="Q52" i="4"/>
  <c r="Q49" i="4"/>
  <c r="Q47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Q56" i="4" s="1"/>
  <c r="P55" i="4"/>
  <c r="P53" i="4"/>
  <c r="P52" i="4"/>
  <c r="P49" i="4"/>
  <c r="P47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3" i="4"/>
  <c r="P2" i="4"/>
  <c r="P39" i="1"/>
  <c r="O39" i="1"/>
  <c r="N39" i="1"/>
  <c r="M5" i="1"/>
  <c r="M27" i="1"/>
  <c r="M25" i="1"/>
  <c r="M3" i="1"/>
  <c r="M2" i="1"/>
  <c r="M20" i="1"/>
  <c r="I19" i="1"/>
  <c r="U51" i="4" s="1"/>
  <c r="W51" i="4" s="1"/>
  <c r="M24" i="1"/>
  <c r="T56" i="4"/>
  <c r="S56" i="4"/>
  <c r="R56" i="4"/>
  <c r="O56" i="4"/>
  <c r="N56" i="4"/>
  <c r="M56" i="4"/>
  <c r="L56" i="4"/>
  <c r="K56" i="4"/>
  <c r="J56" i="4"/>
  <c r="I56" i="4"/>
  <c r="H2" i="4"/>
  <c r="H56" i="4" s="1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7" i="4"/>
  <c r="H48" i="4"/>
  <c r="H49" i="4"/>
  <c r="H51" i="4"/>
  <c r="H52" i="4"/>
  <c r="H55" i="4"/>
  <c r="G56" i="4"/>
  <c r="E56" i="4"/>
  <c r="D56" i="4"/>
  <c r="C56" i="4"/>
  <c r="B56" i="4"/>
  <c r="M38" i="1"/>
  <c r="I38" i="1"/>
  <c r="M37" i="1"/>
  <c r="I37" i="1"/>
  <c r="M36" i="1"/>
  <c r="I36" i="1"/>
  <c r="M35" i="1"/>
  <c r="I35" i="1"/>
  <c r="M32" i="1"/>
  <c r="I32" i="1"/>
  <c r="I25" i="1"/>
  <c r="U27" i="4" s="1"/>
  <c r="W27" i="4" s="1"/>
  <c r="M30" i="1"/>
  <c r="I30" i="1"/>
  <c r="M19" i="1"/>
  <c r="M33" i="1"/>
  <c r="I33" i="1"/>
  <c r="M31" i="1"/>
  <c r="I31" i="1"/>
  <c r="M34" i="1"/>
  <c r="I34" i="1"/>
  <c r="M28" i="1"/>
  <c r="I28" i="1"/>
  <c r="U3" i="4" s="1"/>
  <c r="M29" i="1"/>
  <c r="I29" i="1"/>
  <c r="M4" i="1"/>
  <c r="M39" i="1" s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2" i="1"/>
  <c r="I39" i="1" s="1"/>
  <c r="I3" i="1"/>
  <c r="U35" i="4" s="1"/>
  <c r="I4" i="1"/>
  <c r="I5" i="1"/>
  <c r="U15" i="4" s="1"/>
  <c r="I6" i="1"/>
  <c r="U2" i="4" s="1"/>
  <c r="I7" i="1"/>
  <c r="U20" i="4" s="1"/>
  <c r="I8" i="1"/>
  <c r="U49" i="4" s="1"/>
  <c r="I9" i="1"/>
  <c r="I10" i="1"/>
  <c r="U29" i="4" s="1"/>
  <c r="I11" i="1"/>
  <c r="U16" i="4" s="1"/>
  <c r="I12" i="1"/>
  <c r="U37" i="4" s="1"/>
  <c r="W37" i="4" s="1"/>
  <c r="I13" i="1"/>
  <c r="U45" i="4" s="1"/>
  <c r="I14" i="1"/>
  <c r="U50" i="4" s="1"/>
  <c r="I15" i="1"/>
  <c r="U11" i="4" s="1"/>
  <c r="I16" i="1"/>
  <c r="U14" i="4" s="1"/>
  <c r="I17" i="1"/>
  <c r="U28" i="4" s="1"/>
  <c r="W28" i="4" s="1"/>
  <c r="I18" i="1"/>
  <c r="I20" i="1"/>
  <c r="I21" i="1"/>
  <c r="U42" i="4" s="1"/>
  <c r="I22" i="1"/>
  <c r="U8" i="4" s="1"/>
  <c r="I23" i="1"/>
  <c r="U53" i="4" s="1"/>
  <c r="I24" i="1"/>
  <c r="I26" i="1"/>
  <c r="I27" i="1"/>
  <c r="U26" i="4" s="1"/>
  <c r="L39" i="1"/>
  <c r="W16" i="4" l="1"/>
  <c r="W49" i="4"/>
  <c r="W15" i="4"/>
  <c r="W14" i="4"/>
  <c r="W50" i="4"/>
  <c r="W45" i="4"/>
  <c r="W29" i="4"/>
  <c r="W20" i="4"/>
  <c r="W53" i="4"/>
  <c r="W3" i="4"/>
  <c r="W2" i="4"/>
  <c r="W8" i="4"/>
  <c r="I36" i="5"/>
  <c r="U40" i="4"/>
  <c r="W40" i="4" s="1"/>
  <c r="W42" i="4"/>
  <c r="P56" i="4"/>
  <c r="W4" i="4"/>
  <c r="S36" i="5"/>
  <c r="M36" i="5"/>
  <c r="W6" i="4"/>
  <c r="V56" i="4"/>
  <c r="W56" i="4" l="1"/>
  <c r="U56" i="4"/>
</calcChain>
</file>

<file path=xl/sharedStrings.xml><?xml version="1.0" encoding="utf-8"?>
<sst xmlns="http://schemas.openxmlformats.org/spreadsheetml/2006/main" count="349" uniqueCount="220">
  <si>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</si>
  <si>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</si>
  <si>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</si>
  <si>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</si>
  <si>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</si>
  <si>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</si>
  <si>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</si>
  <si>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</si>
  <si>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</si>
  <si>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</si>
  <si>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</si>
  <si>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</si>
  <si>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</si>
  <si>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</si>
  <si>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</si>
  <si>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</si>
  <si>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</si>
  <si>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</si>
  <si>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</si>
  <si>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</si>
  <si>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</si>
  <si>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</si>
  <si>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</si>
  <si>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</si>
  <si>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</si>
  <si>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</si>
  <si>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</si>
  <si>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</si>
  <si>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</si>
  <si>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</si>
  <si>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</si>
  <si>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</si>
  <si>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</si>
  <si>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</si>
  <si>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</si>
  <si>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</si>
  <si>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</si>
  <si>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</si>
  <si>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</si>
  <si>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</si>
  <si>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</si>
  <si>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</si>
  <si>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</si>
  <si>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</si>
  <si>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</si>
  <si>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</si>
  <si>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</si>
  <si>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</si>
  <si>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</si>
  <si>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</si>
  <si>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</si>
  <si>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</si>
  <si>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</si>
  <si>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</si>
  <si>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</si>
  <si>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</si>
  <si>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</si>
  <si>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</si>
  <si>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</si>
  <si>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</si>
  <si>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</si>
  <si>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</si>
  <si>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</si>
  <si>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</si>
  <si>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</si>
  <si>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</si>
  <si>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</si>
  <si>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</si>
  <si>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</si>
  <si>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</si>
  <si>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</si>
  <si>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</si>
  <si>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</si>
  <si>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</si>
  <si>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</si>
  <si>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</si>
  <si>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</si>
  <si>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</si>
  <si>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</si>
  <si>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</si>
  <si>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</si>
  <si>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</si>
  <si>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</si>
  <si>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</si>
  <si>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</si>
  <si>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</si>
  <si>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</si>
  <si>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</si>
  <si>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</si>
  <si>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</si>
  <si>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</si>
  <si>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</si>
  <si>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</si>
  <si>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</si>
  <si>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</si>
  <si>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</si>
  <si>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</si>
  <si>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</si>
  <si>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</si>
  <si>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</si>
  <si>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</si>
  <si>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</si>
  <si>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</si>
  <si>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</si>
  <si>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</si>
  <si>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</si>
  <si>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</si>
  <si>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</si>
  <si>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</si>
  <si>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</si>
  <si>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</si>
  <si>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</si>
  <si>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</si>
  <si>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</si>
  <si>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</si>
  <si>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</si>
  <si>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</si>
  <si>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</si>
  <si>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</si>
  <si>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</si>
  <si>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</si>
  <si>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</si>
  <si>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</si>
  <si>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</si>
  <si>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</si>
  <si>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</si>
  <si>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</si>
  <si>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</si>
  <si>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</si>
  <si>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</si>
  <si>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</si>
  <si>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</si>
  <si>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</si>
  <si>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</si>
  <si>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</si>
  <si>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</si>
  <si>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</si>
  <si>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</si>
  <si>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</si>
  <si>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</si>
  <si>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</si>
  <si>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</si>
  <si>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</si>
  <si>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</si>
  <si>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</si>
  <si>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</si>
  <si>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TOTAL 2016 vs 2015 Net $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</si>
  <si>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</si>
  <si>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</si>
  <si>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</si>
  <si>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</si>
  <si>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</si>
  <si>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</si>
  <si>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</si>
  <si>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</si>
  <si>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</si>
  <si>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</si>
  <si>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</si>
  <si>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</si>
  <si>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</si>
  <si>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Stevens Point</t>
  </si>
  <si>
    <t>Abrams Shoot</t>
  </si>
  <si>
    <t>Summer Shoot at J&amp;H</t>
  </si>
  <si>
    <t>WWA Christmas Bash</t>
  </si>
  <si>
    <t>2017 Net/ Gross</t>
  </si>
  <si>
    <t>3/8-3/12</t>
  </si>
  <si>
    <t>9/15-9/16</t>
  </si>
  <si>
    <t>5/20 - 5/21</t>
  </si>
  <si>
    <t>7/29 - 7/30</t>
  </si>
  <si>
    <t>Funds transfer</t>
  </si>
  <si>
    <t>2017 Budget</t>
  </si>
  <si>
    <t>2017 Goal</t>
  </si>
  <si>
    <t>2017 Super Goal</t>
  </si>
  <si>
    <r>
      <t>2017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</si>
  <si>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2017 Cash Net (cash into WWA)</t>
  </si>
  <si>
    <t>Total 2017 Banquet $</t>
  </si>
  <si>
    <t>Show booth</t>
  </si>
  <si>
    <t>Complete, funds towards chapter class A's</t>
  </si>
  <si>
    <t>$2322 mugs</t>
  </si>
  <si>
    <t>$550 funds transfer</t>
  </si>
  <si>
    <t>State items</t>
  </si>
  <si>
    <t>$7319.53 golf, meals, state expenses</t>
  </si>
  <si>
    <t xml:space="preserve">$400 gun credit, $156 artwork &amp; pistol safe, $337.50 decoys (3), $590 Mossberg, $1575 Citori </t>
  </si>
  <si>
    <t>$1075 Funds transfer $1871.95 state package</t>
  </si>
  <si>
    <t>$400 gun credit, $300 credit 10 SS tumblers</t>
  </si>
  <si>
    <t>$6267.83 golf, meals, state expenses</t>
  </si>
  <si>
    <t>$1065.19 state expenses</t>
  </si>
  <si>
    <t>Complete (w/o detailed final report turned in)</t>
  </si>
  <si>
    <t>$800 Kimber, $64.69 &amp; $94.76 Tickets &amp; More invoices</t>
  </si>
  <si>
    <t>$1747.22 state invoice</t>
  </si>
  <si>
    <t>golf, meals, state expenses</t>
  </si>
  <si>
    <t>2017 Net</t>
  </si>
  <si>
    <t>2017 Net Increase</t>
  </si>
  <si>
    <t>Decoy Carving Competition &amp; Exhibition</t>
  </si>
  <si>
    <t>$25 Life Member discount, $400 gun credit</t>
  </si>
  <si>
    <t>State items used</t>
  </si>
  <si>
    <t>$50 2 entries given at state shoot</t>
  </si>
  <si>
    <t>State items, clothing sales</t>
  </si>
  <si>
    <t>Hunter's Eve Bash</t>
  </si>
  <si>
    <t>Cabela's items purchased by Seibert</t>
  </si>
  <si>
    <t>State items used, food, beverages, facility</t>
  </si>
  <si>
    <t>$285: 11 regular &amp; 1youth membership, $1300 brat fry credit</t>
  </si>
  <si>
    <t>No event</t>
  </si>
  <si>
    <t>$400 gun credit, $80 SE WI Outing &amp; $275 Madison Outingmeat credit (credit cards include State Shoot Class A pistol/vault)</t>
  </si>
  <si>
    <t>$37.23 Class A Spring &amp; $56.64 Fall raffle ticket invoices, $500 gun from Baraboo</t>
  </si>
  <si>
    <t>$2116.51 Funds transfer, $491.91 state invoice</t>
  </si>
  <si>
    <t>Net for historic nets spreadsheet (cash &amp; noncash additions but not calendar credits</t>
  </si>
  <si>
    <t>Summer Shoot</t>
  </si>
  <si>
    <t>Decoy Carving Competition</t>
  </si>
  <si>
    <t>merchandise, prizes, event expenses</t>
  </si>
  <si>
    <t>$500 11-87 used at West Allis</t>
  </si>
  <si>
    <t>Not complete</t>
  </si>
  <si>
    <t>$5300 transfer back to chapter, $1534.45 state items</t>
  </si>
  <si>
    <t>$1125 Funds transfer for startup, $432.67 state invoice</t>
  </si>
  <si>
    <t>Final paperwork in, chapter collecting additional funds per Regan</t>
  </si>
  <si>
    <t>No reporting yet</t>
  </si>
  <si>
    <t>No reporting due</t>
  </si>
  <si>
    <t>Complete  (does not include $1800 in merch)</t>
  </si>
  <si>
    <t>Complete - Super goal!</t>
  </si>
  <si>
    <t>Funding gap is $26K to budget, with 2 to go…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</si>
</sst>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12"/>
      <color rgb="FFFFC000"/>
      <name val="Arial"/>
      <family val="2"/>
    </font>
    <font>
      <sz val="12"/>
      <color rgb="FFFFC000"/>
      <name val="Arial"/>
      <family val="2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sz val="7"/>
      <name val="Arial Narrow"/>
      <family val="2"/>
    </font>
    <font>
      <sz val="8"/>
      <color theme="1"/>
      <name val="Calibri"/>
      <family val="2"/>
      <scheme val="minor"/>
    </font>
    <font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95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1" fillId="0" borderId="0" xfId="2" applyFont="1" applyFill="1"/>
    <xf numFmtId="0" fontId="16" fillId="0" borderId="1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Border="1" applyAlignment="1">
      <alignment wrapText="1"/>
    </xf>
    <xf numFmtId="164" fontId="23" fillId="0" borderId="1" xfId="0" applyNumberFormat="1" applyFont="1" applyBorder="1"/>
    <xf numFmtId="0" fontId="24" fillId="0" borderId="0" xfId="0" applyFont="1" applyBorder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 applyBorder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1" fillId="0" borderId="0" xfId="0" applyFont="1" applyBorder="1"/>
    <xf numFmtId="164" fontId="23" fillId="0" borderId="0" xfId="0" applyNumberFormat="1" applyFont="1" applyBorder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Fill="1" applyBorder="1" applyAlignment="1">
      <alignment wrapText="1"/>
    </xf>
    <xf numFmtId="0" fontId="28" fillId="0" borderId="1" xfId="0" applyFont="1" applyFill="1" applyBorder="1" applyAlignment="1">
      <alignment wrapText="1"/>
    </xf>
    <xf numFmtId="42" fontId="10" fillId="0" borderId="1" xfId="1" applyNumberFormat="1" applyFont="1" applyFill="1" applyBorder="1"/>
    <xf numFmtId="0" fontId="5" fillId="0" borderId="1" xfId="0" applyFont="1" applyFill="1" applyBorder="1"/>
    <xf numFmtId="42" fontId="5" fillId="0" borderId="1" xfId="1" applyNumberFormat="1" applyFont="1" applyFill="1" applyBorder="1"/>
    <xf numFmtId="9" fontId="5" fillId="0" borderId="2" xfId="2" applyFont="1" applyFill="1" applyBorder="1"/>
    <xf numFmtId="165" fontId="5" fillId="0" borderId="2" xfId="0" applyNumberFormat="1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42" fontId="29" fillId="0" borderId="1" xfId="1" applyNumberFormat="1" applyFont="1" applyBorder="1"/>
    <xf numFmtId="165" fontId="7" fillId="0" borderId="1" xfId="0" applyNumberFormat="1" applyFont="1" applyFill="1" applyBorder="1" applyAlignment="1"/>
    <xf numFmtId="16" fontId="29" fillId="0" borderId="0" xfId="0" applyNumberFormat="1" applyFont="1" applyAlignment="1"/>
    <xf numFmtId="0" fontId="29" fillId="0" borderId="0" xfId="0" applyFont="1" applyAlignment="1"/>
    <xf numFmtId="165" fontId="10" fillId="0" borderId="0" xfId="0" applyNumberFormat="1" applyFont="1" applyFill="1" applyAlignment="1"/>
    <xf numFmtId="9" fontId="7" fillId="0" borderId="1" xfId="2" applyFont="1" applyFill="1" applyBorder="1"/>
    <xf numFmtId="164" fontId="33" fillId="0" borderId="4" xfId="0" applyNumberFormat="1" applyFont="1" applyBorder="1" applyAlignment="1">
      <alignment horizontal="center"/>
    </xf>
    <xf numFmtId="164" fontId="34" fillId="0" borderId="4" xfId="0" applyNumberFormat="1" applyFont="1" applyBorder="1"/>
    <xf numFmtId="164" fontId="34" fillId="0" borderId="4" xfId="0" applyNumberFormat="1" applyFont="1" applyBorder="1" applyAlignment="1">
      <alignment horizontal="right"/>
    </xf>
    <xf numFmtId="164" fontId="34" fillId="0" borderId="7" xfId="0" applyNumberFormat="1" applyFont="1" applyBorder="1"/>
    <xf numFmtId="164" fontId="33" fillId="0" borderId="4" xfId="0" applyNumberFormat="1" applyFont="1" applyBorder="1"/>
    <xf numFmtId="164" fontId="34" fillId="0" borderId="8" xfId="0" applyNumberFormat="1" applyFont="1" applyBorder="1"/>
    <xf numFmtId="164" fontId="34" fillId="0" borderId="0" xfId="0" applyNumberFormat="1" applyFont="1" applyBorder="1"/>
    <xf numFmtId="164" fontId="34" fillId="0" borderId="1" xfId="0" applyNumberFormat="1" applyFont="1" applyBorder="1"/>
    <xf numFmtId="164" fontId="35" fillId="0" borderId="4" xfId="0" applyNumberFormat="1" applyFont="1" applyBorder="1" applyAlignment="1">
      <alignment horizontal="center"/>
    </xf>
    <xf numFmtId="164" fontId="36" fillId="0" borderId="4" xfId="0" applyNumberFormat="1" applyFont="1" applyBorder="1"/>
    <xf numFmtId="164" fontId="36" fillId="0" borderId="4" xfId="0" applyNumberFormat="1" applyFont="1" applyBorder="1" applyAlignment="1">
      <alignment horizontal="right"/>
    </xf>
    <xf numFmtId="164" fontId="36" fillId="0" borderId="7" xfId="0" applyNumberFormat="1" applyFont="1" applyBorder="1"/>
    <xf numFmtId="164" fontId="36" fillId="0" borderId="0" xfId="0" applyNumberFormat="1" applyFont="1" applyBorder="1"/>
    <xf numFmtId="164" fontId="36" fillId="0" borderId="1" xfId="0" applyNumberFormat="1" applyFont="1" applyBorder="1"/>
    <xf numFmtId="164" fontId="35" fillId="0" borderId="8" xfId="0" applyNumberFormat="1" applyFont="1" applyBorder="1"/>
    <xf numFmtId="0" fontId="29" fillId="2" borderId="1" xfId="0" applyFont="1" applyFill="1" applyBorder="1" applyAlignment="1">
      <alignment wrapText="1"/>
    </xf>
    <xf numFmtId="0" fontId="30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38" fillId="0" borderId="0" xfId="0" applyFont="1" applyFill="1" applyBorder="1" applyAlignment="1">
      <alignment wrapText="1"/>
    </xf>
    <xf numFmtId="164" fontId="10" fillId="0" borderId="0" xfId="0" applyNumberFormat="1" applyFont="1" applyFill="1" applyBorder="1"/>
    <xf numFmtId="16" fontId="24" fillId="0" borderId="3" xfId="0" applyNumberFormat="1" applyFont="1" applyBorder="1"/>
    <xf numFmtId="164" fontId="39" fillId="0" borderId="4" xfId="0" applyNumberFormat="1" applyFont="1" applyBorder="1"/>
    <xf numFmtId="0" fontId="10" fillId="3" borderId="2" xfId="0" applyFont="1" applyFill="1" applyBorder="1" applyAlignment="1">
      <alignment wrapText="1"/>
    </xf>
    <xf numFmtId="0" fontId="29" fillId="4" borderId="1" xfId="0" applyFont="1" applyFill="1" applyBorder="1" applyAlignment="1">
      <alignment wrapText="1"/>
    </xf>
    <xf numFmtId="164" fontId="10" fillId="4" borderId="1" xfId="0" applyNumberFormat="1" applyFont="1" applyFill="1" applyBorder="1"/>
    <xf numFmtId="164" fontId="5" fillId="4" borderId="1" xfId="0" applyNumberFormat="1" applyFont="1" applyFill="1" applyBorder="1"/>
    <xf numFmtId="0" fontId="5" fillId="4" borderId="1" xfId="0" applyFont="1" applyFill="1" applyBorder="1" applyAlignment="1">
      <alignment wrapText="1"/>
    </xf>
    <xf numFmtId="164" fontId="6" fillId="4" borderId="1" xfId="0" applyNumberFormat="1" applyFont="1" applyFill="1" applyBorder="1"/>
    <xf numFmtId="0" fontId="6" fillId="4" borderId="1" xfId="0" applyFont="1" applyFill="1" applyBorder="1" applyAlignment="1">
      <alignment wrapText="1"/>
    </xf>
    <xf numFmtId="9" fontId="10" fillId="4" borderId="1" xfId="2" applyFont="1" applyFill="1" applyBorder="1"/>
    <xf numFmtId="164" fontId="5" fillId="4" borderId="1" xfId="1" applyNumberFormat="1" applyFont="1" applyFill="1" applyBorder="1" applyAlignment="1">
      <alignment wrapText="1"/>
    </xf>
    <xf numFmtId="42" fontId="29" fillId="4" borderId="1" xfId="1" applyNumberFormat="1" applyFont="1" applyFill="1" applyBorder="1"/>
    <xf numFmtId="16" fontId="29" fillId="4" borderId="0" xfId="0" applyNumberFormat="1" applyFont="1" applyFill="1" applyAlignment="1"/>
    <xf numFmtId="0" fontId="10" fillId="4" borderId="1" xfId="0" applyFont="1" applyFill="1" applyBorder="1" applyAlignment="1">
      <alignment wrapText="1"/>
    </xf>
    <xf numFmtId="0" fontId="29" fillId="4" borderId="0" xfId="0" applyFont="1" applyFill="1" applyAlignment="1"/>
    <xf numFmtId="0" fontId="5" fillId="4" borderId="2" xfId="0" applyFont="1" applyFill="1" applyBorder="1" applyAlignment="1">
      <alignment wrapText="1"/>
    </xf>
    <xf numFmtId="0" fontId="31" fillId="4" borderId="1" xfId="0" applyFont="1" applyFill="1" applyBorder="1" applyAlignment="1">
      <alignment wrapText="1"/>
    </xf>
    <xf numFmtId="0" fontId="32" fillId="4" borderId="1" xfId="0" applyFont="1" applyFill="1" applyBorder="1" applyAlignment="1">
      <alignment wrapText="1"/>
    </xf>
    <xf numFmtId="164" fontId="10" fillId="4" borderId="2" xfId="0" applyNumberFormat="1" applyFont="1" applyFill="1" applyBorder="1"/>
    <xf numFmtId="164" fontId="5" fillId="4" borderId="2" xfId="0" applyNumberFormat="1" applyFont="1" applyFill="1" applyBorder="1"/>
    <xf numFmtId="164" fontId="6" fillId="4" borderId="2" xfId="0" applyNumberFormat="1" applyFont="1" applyFill="1" applyBorder="1"/>
    <xf numFmtId="0" fontId="6" fillId="4" borderId="2" xfId="0" applyFont="1" applyFill="1" applyBorder="1" applyAlignment="1">
      <alignment wrapText="1"/>
    </xf>
    <xf numFmtId="9" fontId="10" fillId="4" borderId="2" xfId="2" applyFont="1" applyFill="1" applyBorder="1"/>
    <xf numFmtId="164" fontId="5" fillId="4" borderId="2" xfId="1" applyNumberFormat="1" applyFont="1" applyFill="1" applyBorder="1" applyAlignment="1">
      <alignment wrapText="1"/>
    </xf>
    <xf numFmtId="0" fontId="10" fillId="4" borderId="2" xfId="0" applyFont="1" applyFill="1" applyBorder="1" applyAlignment="1">
      <alignment wrapText="1"/>
    </xf>
    <xf numFmtId="0" fontId="16" fillId="4" borderId="2" xfId="0" applyFont="1" applyFill="1" applyBorder="1" applyAlignment="1">
      <alignment wrapText="1"/>
    </xf>
    <xf numFmtId="0" fontId="11" fillId="4" borderId="2" xfId="0" applyFont="1" applyFill="1" applyBorder="1" applyAlignment="1">
      <alignment wrapText="1"/>
    </xf>
    <xf numFmtId="0" fontId="27" fillId="4" borderId="2" xfId="0" applyFont="1" applyFill="1" applyBorder="1" applyAlignment="1">
      <alignment wrapText="1"/>
    </xf>
    <xf numFmtId="0" fontId="28" fillId="4" borderId="1" xfId="0" applyFont="1" applyFill="1" applyBorder="1" applyAlignment="1">
      <alignment wrapText="1"/>
    </xf>
    <xf numFmtId="0" fontId="37" fillId="4" borderId="2" xfId="0" applyFont="1" applyFill="1" applyBorder="1" applyAlignment="1">
      <alignment wrapText="1"/>
    </xf>
    <xf numFmtId="0" fontId="28" fillId="4" borderId="2" xfId="0" applyFont="1" applyFill="1" applyBorder="1" applyAlignment="1">
      <alignment wrapText="1"/>
    </xf>
    <xf numFmtId="9" fontId="5" fillId="4" borderId="1" xfId="2" applyFont="1" applyFill="1" applyBorder="1"/>
    <xf numFmtId="0" fontId="5" fillId="6" borderId="1" xfId="0" applyFont="1" applyFill="1" applyBorder="1" applyAlignment="1">
      <alignment wrapText="1"/>
    </xf>
    <xf numFmtId="164" fontId="10" fillId="5" borderId="1" xfId="0" applyNumberFormat="1" applyFont="1" applyFill="1" applyBorder="1"/>
    <xf numFmtId="164" fontId="5" fillId="5" borderId="1" xfId="0" applyNumberFormat="1" applyFont="1" applyFill="1" applyBorder="1"/>
    <xf numFmtId="9" fontId="10" fillId="6" borderId="1" xfId="2" applyFont="1" applyFill="1" applyBorder="1"/>
    <xf numFmtId="9" fontId="10" fillId="6" borderId="2" xfId="2" applyFont="1" applyFill="1" applyBorder="1"/>
    <xf numFmtId="9" fontId="10" fillId="5" borderId="1" xfId="2" applyFont="1" applyFill="1" applyBorder="1"/>
    <xf numFmtId="9" fontId="10" fillId="5" borderId="2" xfId="2" applyFont="1" applyFill="1" applyBorder="1"/>
    <xf numFmtId="164" fontId="10" fillId="6" borderId="1" xfId="0" applyNumberFormat="1" applyFont="1" applyFill="1" applyBorder="1"/>
    <xf numFmtId="164" fontId="7" fillId="6" borderId="1" xfId="0" applyNumberFormat="1" applyFont="1" applyFill="1" applyBorder="1"/>
    <xf numFmtId="42" fontId="7" fillId="6" borderId="1" xfId="1" applyNumberFormat="1" applyFont="1" applyFill="1" applyBorder="1" applyAlignment="1">
      <alignment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13709"/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1/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2/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6/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topLeftCell="C1" workbookViewId="0">
      <pane ySplit="1" topLeftCell="A2" activePane="bottomLeft" state="frozen"/>
      <selection pane="bottomLeft" activeCell="N3" sqref="N3"/>
    </sheetView>
  </sheetViews>
  <sheetFormatPr defaultColWidth="9.109375" defaultRowHeight="15.6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7" style="62" customWidth="1"/>
    <col min="11" max="11" width="6.6640625" style="62" customWidth="1"/>
    <col min="12" max="12" width="10.5546875" style="4" customWidth="1"/>
    <col min="13" max="13" width="11.6640625" style="13" customWidth="1"/>
    <col min="14" max="14" width="10" style="14" customWidth="1"/>
    <col min="15" max="15" width="9.5546875" style="14" customWidth="1"/>
    <col min="16" max="16" width="9.33203125" style="14" customWidth="1"/>
    <col min="17" max="17" width="9.6640625" style="128" customWidth="1"/>
    <col min="18" max="18" width="39.6640625" style="2" customWidth="1"/>
    <col min="19" max="19" width="13" style="6" customWidth="1"/>
    <col min="20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174</v>
      </c>
      <c r="J1" s="58" t="s">
        <v>164</v>
      </c>
      <c r="K1" s="58" t="s">
        <v>43</v>
      </c>
      <c r="L1" s="61" t="s">
        <v>14</v>
      </c>
      <c r="M1" s="60" t="s">
        <v>173</v>
      </c>
      <c r="N1" s="22" t="s">
        <v>170</v>
      </c>
      <c r="O1" s="22" t="s">
        <v>171</v>
      </c>
      <c r="P1" s="22" t="s">
        <v>172</v>
      </c>
      <c r="Q1" s="125" t="s">
        <v>15</v>
      </c>
      <c r="R1" s="17" t="s">
        <v>3</v>
      </c>
      <c r="S1" s="151" t="s">
        <v>206</v>
      </c>
      <c r="T1" s="24"/>
      <c r="U1" s="24"/>
    </row>
    <row r="2" spans="1:21" s="40" customFormat="1" ht="35.1" customHeight="1" x14ac:dyDescent="0.3">
      <c r="A2" s="156" t="s">
        <v>27</v>
      </c>
      <c r="B2" s="157">
        <v>8950.08</v>
      </c>
      <c r="C2" s="157">
        <v>10712.25</v>
      </c>
      <c r="D2" s="158">
        <v>700</v>
      </c>
      <c r="E2" s="159" t="s">
        <v>184</v>
      </c>
      <c r="F2" s="160">
        <v>1133.3699999999999</v>
      </c>
      <c r="G2" s="161" t="s">
        <v>180</v>
      </c>
      <c r="H2" s="160">
        <v>135.96</v>
      </c>
      <c r="I2" s="192">
        <f>SUM(B2+C2-F2-H2)</f>
        <v>18393.000000000004</v>
      </c>
      <c r="J2" s="188">
        <v>0.37</v>
      </c>
      <c r="K2" s="162">
        <v>0.4</v>
      </c>
      <c r="L2" s="163"/>
      <c r="M2" s="157">
        <f t="shared" ref="M2:M29" si="0">SUM(B2+C2+D2-F2-H2+L2)</f>
        <v>19093.000000000004</v>
      </c>
      <c r="N2" s="164">
        <v>20000</v>
      </c>
      <c r="O2" s="164">
        <v>27500</v>
      </c>
      <c r="P2" s="164">
        <v>29000</v>
      </c>
      <c r="Q2" s="165">
        <v>42425</v>
      </c>
      <c r="R2" s="166" t="s">
        <v>187</v>
      </c>
      <c r="S2" s="152">
        <f>SUM(B2+C2+D2-F2-H2)</f>
        <v>19093.000000000004</v>
      </c>
      <c r="T2" s="39"/>
      <c r="U2" s="39"/>
    </row>
    <row r="3" spans="1:21" s="40" customFormat="1" ht="35.1" customHeight="1" x14ac:dyDescent="0.3">
      <c r="A3" s="156" t="s">
        <v>29</v>
      </c>
      <c r="B3" s="157">
        <v>0</v>
      </c>
      <c r="C3" s="157">
        <v>750</v>
      </c>
      <c r="D3" s="158"/>
      <c r="E3" s="159"/>
      <c r="F3" s="160">
        <v>735</v>
      </c>
      <c r="G3" s="161" t="s">
        <v>176</v>
      </c>
      <c r="H3" s="160">
        <v>0</v>
      </c>
      <c r="I3" s="186">
        <f t="shared" ref="I3:I29" si="1">SUM(B3+C3-F3-H3)</f>
        <v>15</v>
      </c>
      <c r="J3" s="162"/>
      <c r="K3" s="162"/>
      <c r="L3" s="163"/>
      <c r="M3" s="157">
        <f t="shared" si="0"/>
        <v>15</v>
      </c>
      <c r="N3" s="164">
        <v>500</v>
      </c>
      <c r="O3" s="164">
        <v>0</v>
      </c>
      <c r="P3" s="164">
        <v>0</v>
      </c>
      <c r="Q3" s="167" t="s">
        <v>165</v>
      </c>
      <c r="R3" s="166" t="s">
        <v>177</v>
      </c>
      <c r="S3" s="152">
        <f t="shared" ref="S3:S35" si="2">SUM(B3+C3+D3-F3-H3)</f>
        <v>15</v>
      </c>
      <c r="T3" s="39"/>
      <c r="U3" s="39"/>
    </row>
    <row r="4" spans="1:21" s="40" customFormat="1" ht="35.1" customHeight="1" x14ac:dyDescent="0.3">
      <c r="A4" s="156" t="s">
        <v>7</v>
      </c>
      <c r="B4" s="157">
        <v>15661.95</v>
      </c>
      <c r="C4" s="157">
        <v>9540.41</v>
      </c>
      <c r="D4" s="158">
        <v>400</v>
      </c>
      <c r="E4" s="168" t="s">
        <v>62</v>
      </c>
      <c r="F4" s="160"/>
      <c r="G4" s="161"/>
      <c r="H4" s="160">
        <v>270.95999999999998</v>
      </c>
      <c r="I4" s="157">
        <f t="shared" si="1"/>
        <v>24931.4</v>
      </c>
      <c r="J4" s="162">
        <v>0.49</v>
      </c>
      <c r="K4" s="162">
        <v>0.49</v>
      </c>
      <c r="L4" s="163"/>
      <c r="M4" s="157">
        <f t="shared" si="0"/>
        <v>25331.4</v>
      </c>
      <c r="N4" s="164">
        <v>25000</v>
      </c>
      <c r="O4" s="164">
        <v>28500</v>
      </c>
      <c r="P4" s="164">
        <v>29500</v>
      </c>
      <c r="Q4" s="165">
        <v>42445</v>
      </c>
      <c r="R4" s="166" t="s">
        <v>65</v>
      </c>
      <c r="S4" s="152">
        <f t="shared" si="2"/>
        <v>25331.4</v>
      </c>
      <c r="T4" s="39"/>
      <c r="U4" s="39"/>
    </row>
    <row r="5" spans="1:21" s="40" customFormat="1" ht="35.1" customHeight="1" x14ac:dyDescent="0.3">
      <c r="A5" s="156" t="s">
        <v>6</v>
      </c>
      <c r="B5" s="157">
        <v>16169.45</v>
      </c>
      <c r="C5" s="157">
        <v>2459.2600000000002</v>
      </c>
      <c r="D5" s="158"/>
      <c r="E5" s="168"/>
      <c r="F5" s="160"/>
      <c r="G5" s="161"/>
      <c r="H5" s="160">
        <v>158.29</v>
      </c>
      <c r="I5" s="157">
        <f t="shared" si="1"/>
        <v>18470.419999999998</v>
      </c>
      <c r="J5" s="162">
        <v>0.41</v>
      </c>
      <c r="K5" s="190">
        <v>0.28000000000000003</v>
      </c>
      <c r="L5" s="163"/>
      <c r="M5" s="157">
        <f t="shared" si="0"/>
        <v>18470.419999999998</v>
      </c>
      <c r="N5" s="164">
        <v>13000</v>
      </c>
      <c r="O5" s="164">
        <v>15750</v>
      </c>
      <c r="P5" s="164">
        <v>16750</v>
      </c>
      <c r="Q5" s="165">
        <v>42452</v>
      </c>
      <c r="R5" s="155" t="s">
        <v>218</v>
      </c>
      <c r="S5" s="152">
        <f t="shared" si="2"/>
        <v>18470.419999999998</v>
      </c>
      <c r="T5" s="39"/>
      <c r="U5" s="39"/>
    </row>
    <row r="6" spans="1:21" s="40" customFormat="1" ht="35.1" customHeight="1" x14ac:dyDescent="0.3">
      <c r="A6" s="156" t="s">
        <v>28</v>
      </c>
      <c r="B6" s="157">
        <v>7512.14</v>
      </c>
      <c r="C6" s="157">
        <v>2818.56</v>
      </c>
      <c r="D6" s="158">
        <v>2322</v>
      </c>
      <c r="E6" s="168" t="s">
        <v>178</v>
      </c>
      <c r="F6" s="160">
        <v>959.45</v>
      </c>
      <c r="G6" s="169" t="s">
        <v>188</v>
      </c>
      <c r="H6" s="160">
        <v>234.52</v>
      </c>
      <c r="I6" s="192">
        <f t="shared" si="1"/>
        <v>9136.73</v>
      </c>
      <c r="J6" s="188">
        <v>0.38</v>
      </c>
      <c r="K6" s="188">
        <v>0.39</v>
      </c>
      <c r="L6" s="163"/>
      <c r="M6" s="157">
        <f t="shared" si="0"/>
        <v>11458.73</v>
      </c>
      <c r="N6" s="164">
        <v>15000</v>
      </c>
      <c r="O6" s="164">
        <v>19000</v>
      </c>
      <c r="P6" s="164">
        <v>20000</v>
      </c>
      <c r="Q6" s="165">
        <v>42461</v>
      </c>
      <c r="R6" s="159" t="s">
        <v>65</v>
      </c>
      <c r="S6" s="152">
        <f t="shared" si="2"/>
        <v>11458.73</v>
      </c>
      <c r="T6" s="39"/>
      <c r="U6" s="39"/>
    </row>
    <row r="7" spans="1:21" s="40" customFormat="1" ht="35.1" customHeight="1" x14ac:dyDescent="0.3">
      <c r="A7" s="156" t="s">
        <v>112</v>
      </c>
      <c r="B7" s="157">
        <v>4470</v>
      </c>
      <c r="C7" s="157">
        <v>1685.03</v>
      </c>
      <c r="D7" s="158">
        <v>400</v>
      </c>
      <c r="E7" s="168" t="s">
        <v>62</v>
      </c>
      <c r="F7" s="160">
        <v>4470</v>
      </c>
      <c r="G7" s="161" t="s">
        <v>169</v>
      </c>
      <c r="H7" s="160">
        <v>42.1</v>
      </c>
      <c r="I7" s="192">
        <f t="shared" si="1"/>
        <v>1642.9299999999998</v>
      </c>
      <c r="J7" s="190">
        <v>0.21</v>
      </c>
      <c r="K7" s="162">
        <v>0.39</v>
      </c>
      <c r="L7" s="163"/>
      <c r="M7" s="157">
        <f t="shared" si="0"/>
        <v>2042.9299999999998</v>
      </c>
      <c r="N7" s="164">
        <v>4000</v>
      </c>
      <c r="O7" s="164">
        <v>5000</v>
      </c>
      <c r="P7" s="164">
        <v>6000</v>
      </c>
      <c r="Q7" s="165">
        <v>42468</v>
      </c>
      <c r="R7" s="166" t="s">
        <v>65</v>
      </c>
      <c r="S7" s="152">
        <f t="shared" si="2"/>
        <v>2042.9299999999998</v>
      </c>
      <c r="T7" s="39"/>
      <c r="U7" s="39"/>
    </row>
    <row r="8" spans="1:21" s="40" customFormat="1" ht="35.1" customHeight="1" x14ac:dyDescent="0.3">
      <c r="A8" s="156" t="s">
        <v>31</v>
      </c>
      <c r="B8" s="157">
        <v>23990.73</v>
      </c>
      <c r="C8" s="157">
        <v>480</v>
      </c>
      <c r="D8" s="158">
        <v>3058.5</v>
      </c>
      <c r="E8" s="170" t="s">
        <v>182</v>
      </c>
      <c r="F8" s="160">
        <v>2946.95</v>
      </c>
      <c r="G8" s="169" t="s">
        <v>183</v>
      </c>
      <c r="H8" s="160">
        <v>194.95</v>
      </c>
      <c r="I8" s="157">
        <f t="shared" si="1"/>
        <v>21328.829999999998</v>
      </c>
      <c r="J8" s="162">
        <v>0.42</v>
      </c>
      <c r="K8" s="190">
        <v>0.21</v>
      </c>
      <c r="L8" s="163"/>
      <c r="M8" s="157">
        <f t="shared" si="0"/>
        <v>24387.329999999998</v>
      </c>
      <c r="N8" s="164">
        <v>15000</v>
      </c>
      <c r="O8" s="164">
        <v>18000</v>
      </c>
      <c r="P8" s="164">
        <v>19000</v>
      </c>
      <c r="Q8" s="165">
        <v>42480</v>
      </c>
      <c r="R8" s="166" t="s">
        <v>65</v>
      </c>
      <c r="S8" s="152">
        <f t="shared" si="2"/>
        <v>24387.329999999998</v>
      </c>
      <c r="T8" s="39"/>
      <c r="U8" s="39"/>
    </row>
    <row r="9" spans="1:21" s="40" customFormat="1" ht="35.1" customHeight="1" x14ac:dyDescent="0.3">
      <c r="A9" s="156" t="s">
        <v>23</v>
      </c>
      <c r="B9" s="157">
        <v>1764</v>
      </c>
      <c r="C9" s="157">
        <v>600</v>
      </c>
      <c r="D9" s="158">
        <v>500</v>
      </c>
      <c r="E9" s="159" t="s">
        <v>210</v>
      </c>
      <c r="F9" s="160">
        <v>2608.42</v>
      </c>
      <c r="G9" s="161" t="s">
        <v>205</v>
      </c>
      <c r="H9" s="160">
        <v>40.21</v>
      </c>
      <c r="I9" s="186">
        <f t="shared" ref="I9" si="3">SUM(B9+C9-F9-H9)</f>
        <v>-284.63000000000005</v>
      </c>
      <c r="J9" s="190">
        <v>0.03</v>
      </c>
      <c r="K9" s="162">
        <v>0.44</v>
      </c>
      <c r="L9" s="163"/>
      <c r="M9" s="157">
        <f t="shared" ref="M9" si="4">SUM(B9+C9+D9-F9-H9+L9)</f>
        <v>215.36999999999992</v>
      </c>
      <c r="N9" s="164">
        <v>2000</v>
      </c>
      <c r="O9" s="164">
        <v>3000</v>
      </c>
      <c r="P9" s="164">
        <v>4000</v>
      </c>
      <c r="Q9" s="165">
        <v>42847</v>
      </c>
      <c r="R9" s="166" t="s">
        <v>65</v>
      </c>
      <c r="S9" s="152">
        <f t="shared" si="2"/>
        <v>215.36999999999992</v>
      </c>
      <c r="T9" s="39"/>
      <c r="U9" s="39"/>
    </row>
    <row r="10" spans="1:21" s="40" customFormat="1" ht="35.1" customHeight="1" x14ac:dyDescent="0.3">
      <c r="A10" s="156" t="s">
        <v>53</v>
      </c>
      <c r="B10" s="157">
        <v>680</v>
      </c>
      <c r="C10" s="157">
        <v>655.23</v>
      </c>
      <c r="D10" s="158"/>
      <c r="E10" s="159"/>
      <c r="F10" s="160">
        <v>639.69000000000005</v>
      </c>
      <c r="G10" s="161" t="s">
        <v>180</v>
      </c>
      <c r="H10" s="160">
        <v>0</v>
      </c>
      <c r="I10" s="192">
        <f t="shared" si="1"/>
        <v>695.54</v>
      </c>
      <c r="J10" s="190">
        <v>0.25</v>
      </c>
      <c r="K10" s="162">
        <v>0.72</v>
      </c>
      <c r="L10" s="163"/>
      <c r="M10" s="157">
        <f t="shared" si="0"/>
        <v>695.54</v>
      </c>
      <c r="N10" s="164">
        <v>1500</v>
      </c>
      <c r="O10" s="164">
        <v>2000</v>
      </c>
      <c r="P10" s="164">
        <v>2500</v>
      </c>
      <c r="Q10" s="165">
        <v>42489</v>
      </c>
      <c r="R10" s="166" t="s">
        <v>65</v>
      </c>
      <c r="S10" s="152">
        <f t="shared" si="2"/>
        <v>695.54</v>
      </c>
      <c r="T10" s="39"/>
      <c r="U10" s="39"/>
    </row>
    <row r="11" spans="1:21" s="40" customFormat="1" ht="35.1" customHeight="1" x14ac:dyDescent="0.3">
      <c r="A11" s="156" t="s">
        <v>32</v>
      </c>
      <c r="B11" s="157">
        <v>9819.3700000000008</v>
      </c>
      <c r="C11" s="157"/>
      <c r="D11" s="158"/>
      <c r="E11" s="159"/>
      <c r="F11" s="160">
        <v>1747.22</v>
      </c>
      <c r="G11" s="161" t="s">
        <v>189</v>
      </c>
      <c r="H11" s="160">
        <v>94.37</v>
      </c>
      <c r="I11" s="157">
        <f t="shared" ref="I11" si="5">SUM(B11+C11-F11-H11)</f>
        <v>7977.7800000000007</v>
      </c>
      <c r="J11" s="190">
        <v>0.28000000000000003</v>
      </c>
      <c r="K11" s="190">
        <v>0.33</v>
      </c>
      <c r="L11" s="163"/>
      <c r="M11" s="157">
        <f t="shared" ref="M11" si="6">SUM(B11+C11+D11-F11-H11+L11)</f>
        <v>7977.7800000000007</v>
      </c>
      <c r="N11" s="164">
        <v>5000</v>
      </c>
      <c r="O11" s="164">
        <v>6000</v>
      </c>
      <c r="P11" s="164">
        <v>7000</v>
      </c>
      <c r="Q11" s="165">
        <v>42856</v>
      </c>
      <c r="R11" s="155" t="s">
        <v>218</v>
      </c>
      <c r="S11" s="152">
        <f t="shared" si="2"/>
        <v>7977.7800000000007</v>
      </c>
      <c r="T11" s="39"/>
      <c r="U11" s="39"/>
    </row>
    <row r="12" spans="1:21" s="40" customFormat="1" ht="35.1" customHeight="1" x14ac:dyDescent="0.3">
      <c r="A12" s="156" t="s">
        <v>161</v>
      </c>
      <c r="B12" s="157">
        <v>1325</v>
      </c>
      <c r="C12" s="157">
        <v>2873.16</v>
      </c>
      <c r="D12" s="158"/>
      <c r="E12" s="159"/>
      <c r="F12" s="160">
        <v>550</v>
      </c>
      <c r="G12" s="161" t="s">
        <v>179</v>
      </c>
      <c r="H12" s="160">
        <v>0</v>
      </c>
      <c r="I12" s="157">
        <f t="shared" ref="I12" si="7">SUM(B12+C12-F12-H12)</f>
        <v>3648.16</v>
      </c>
      <c r="J12" s="162">
        <v>0.77</v>
      </c>
      <c r="K12" s="162">
        <v>0.56000000000000005</v>
      </c>
      <c r="L12" s="163"/>
      <c r="M12" s="157">
        <f t="shared" si="0"/>
        <v>3648.16</v>
      </c>
      <c r="N12" s="164">
        <v>3000</v>
      </c>
      <c r="O12" s="164">
        <v>4000</v>
      </c>
      <c r="P12" s="164">
        <v>4500</v>
      </c>
      <c r="Q12" s="165">
        <v>42503</v>
      </c>
      <c r="R12" s="166" t="s">
        <v>65</v>
      </c>
      <c r="S12" s="152">
        <f t="shared" si="2"/>
        <v>3648.16</v>
      </c>
      <c r="T12" s="39"/>
      <c r="U12" s="39"/>
    </row>
    <row r="13" spans="1:21" s="50" customFormat="1" ht="35.1" customHeight="1" x14ac:dyDescent="0.3">
      <c r="A13" s="156" t="s">
        <v>34</v>
      </c>
      <c r="B13" s="158">
        <v>930</v>
      </c>
      <c r="C13" s="158">
        <v>1482</v>
      </c>
      <c r="D13" s="158"/>
      <c r="E13" s="168"/>
      <c r="F13" s="160">
        <v>0</v>
      </c>
      <c r="G13" s="161"/>
      <c r="H13" s="160">
        <v>0</v>
      </c>
      <c r="I13" s="192">
        <f t="shared" si="1"/>
        <v>2412</v>
      </c>
      <c r="J13" s="162">
        <v>0.44</v>
      </c>
      <c r="K13" s="162">
        <v>0.49</v>
      </c>
      <c r="L13" s="163"/>
      <c r="M13" s="157">
        <f t="shared" si="0"/>
        <v>2412</v>
      </c>
      <c r="N13" s="164">
        <v>2500</v>
      </c>
      <c r="O13" s="164">
        <v>3500</v>
      </c>
      <c r="P13" s="164">
        <v>4000</v>
      </c>
      <c r="Q13" s="167" t="s">
        <v>167</v>
      </c>
      <c r="R13" s="159" t="s">
        <v>65</v>
      </c>
      <c r="S13" s="152">
        <f t="shared" si="2"/>
        <v>2412</v>
      </c>
      <c r="T13" s="49"/>
      <c r="U13" s="49"/>
    </row>
    <row r="14" spans="1:21" s="50" customFormat="1" ht="35.1" customHeight="1" x14ac:dyDescent="0.3">
      <c r="A14" s="156" t="s">
        <v>20</v>
      </c>
      <c r="B14" s="158">
        <v>10025</v>
      </c>
      <c r="C14" s="158">
        <v>4495</v>
      </c>
      <c r="D14" s="158"/>
      <c r="E14" s="159"/>
      <c r="F14" s="160">
        <v>7319.53</v>
      </c>
      <c r="G14" s="161" t="s">
        <v>181</v>
      </c>
      <c r="H14" s="160">
        <v>0</v>
      </c>
      <c r="I14" s="157">
        <f t="shared" si="1"/>
        <v>7200.47</v>
      </c>
      <c r="J14" s="162">
        <v>0.5</v>
      </c>
      <c r="K14" s="162">
        <v>0.56999999999999995</v>
      </c>
      <c r="L14" s="163"/>
      <c r="M14" s="157">
        <f t="shared" si="0"/>
        <v>7200.47</v>
      </c>
      <c r="N14" s="164">
        <v>5000</v>
      </c>
      <c r="O14" s="164">
        <v>7000</v>
      </c>
      <c r="P14" s="164">
        <v>7500</v>
      </c>
      <c r="Q14" s="165">
        <v>42513</v>
      </c>
      <c r="R14" s="159" t="s">
        <v>65</v>
      </c>
      <c r="S14" s="152">
        <f t="shared" si="2"/>
        <v>7200.47</v>
      </c>
      <c r="T14" s="49"/>
      <c r="U14" s="49"/>
    </row>
    <row r="15" spans="1:21" s="40" customFormat="1" ht="35.1" customHeight="1" x14ac:dyDescent="0.3">
      <c r="A15" s="156" t="s">
        <v>162</v>
      </c>
      <c r="B15" s="157">
        <v>1750</v>
      </c>
      <c r="C15" s="157">
        <v>2297.5100000000002</v>
      </c>
      <c r="D15" s="158"/>
      <c r="E15" s="159"/>
      <c r="F15" s="160">
        <v>1065.19</v>
      </c>
      <c r="G15" s="161" t="s">
        <v>186</v>
      </c>
      <c r="H15" s="160">
        <v>0</v>
      </c>
      <c r="I15" s="157">
        <f t="shared" ref="I15" si="8">SUM(B15+C15-F15-H15)</f>
        <v>2982.32</v>
      </c>
      <c r="J15" s="162">
        <v>0.57999999999999996</v>
      </c>
      <c r="K15" s="162"/>
      <c r="L15" s="163"/>
      <c r="M15" s="157">
        <f t="shared" si="0"/>
        <v>2982.32</v>
      </c>
      <c r="N15" s="164">
        <v>2000</v>
      </c>
      <c r="O15" s="164">
        <v>2500</v>
      </c>
      <c r="P15" s="164">
        <v>3000</v>
      </c>
      <c r="Q15" s="165">
        <v>42903</v>
      </c>
      <c r="R15" s="166" t="s">
        <v>65</v>
      </c>
      <c r="S15" s="152">
        <f t="shared" si="2"/>
        <v>2982.32</v>
      </c>
      <c r="T15" s="39"/>
      <c r="U15" s="39"/>
    </row>
    <row r="16" spans="1:21" s="40" customFormat="1" ht="35.1" customHeight="1" x14ac:dyDescent="0.3">
      <c r="A16" s="156" t="s">
        <v>25</v>
      </c>
      <c r="B16" s="171">
        <v>7945</v>
      </c>
      <c r="C16" s="171">
        <v>1040</v>
      </c>
      <c r="D16" s="172"/>
      <c r="E16" s="168"/>
      <c r="F16" s="173">
        <v>6267.83</v>
      </c>
      <c r="G16" s="174" t="s">
        <v>185</v>
      </c>
      <c r="H16" s="173">
        <v>0</v>
      </c>
      <c r="I16" s="157">
        <f t="shared" si="1"/>
        <v>2717.17</v>
      </c>
      <c r="J16" s="191">
        <v>0.3</v>
      </c>
      <c r="K16" s="191">
        <v>0.25</v>
      </c>
      <c r="L16" s="176"/>
      <c r="M16" s="157">
        <f t="shared" si="0"/>
        <v>2717.17</v>
      </c>
      <c r="N16" s="164">
        <v>2500</v>
      </c>
      <c r="O16" s="164">
        <v>3500</v>
      </c>
      <c r="P16" s="164">
        <v>4000</v>
      </c>
      <c r="Q16" s="165">
        <v>42541</v>
      </c>
      <c r="R16" s="177" t="s">
        <v>65</v>
      </c>
      <c r="S16" s="152">
        <f t="shared" si="2"/>
        <v>2717.17</v>
      </c>
      <c r="T16" s="39"/>
      <c r="U16" s="39"/>
    </row>
    <row r="17" spans="1:21" s="40" customFormat="1" ht="35.1" customHeight="1" x14ac:dyDescent="0.3">
      <c r="A17" s="156" t="s">
        <v>19</v>
      </c>
      <c r="B17" s="171">
        <v>12910</v>
      </c>
      <c r="C17" s="171"/>
      <c r="D17" s="172"/>
      <c r="E17" s="168"/>
      <c r="F17" s="173">
        <v>6455.23</v>
      </c>
      <c r="G17" s="174" t="s">
        <v>190</v>
      </c>
      <c r="H17" s="173">
        <v>0</v>
      </c>
      <c r="I17" s="157">
        <f t="shared" si="1"/>
        <v>6454.77</v>
      </c>
      <c r="J17" s="175">
        <v>0.5</v>
      </c>
      <c r="K17" s="175">
        <v>0.68</v>
      </c>
      <c r="L17" s="176"/>
      <c r="M17" s="157">
        <f t="shared" si="0"/>
        <v>6454.77</v>
      </c>
      <c r="N17" s="164">
        <v>5500</v>
      </c>
      <c r="O17" s="164">
        <v>6750</v>
      </c>
      <c r="P17" s="164">
        <v>7000</v>
      </c>
      <c r="Q17" s="165">
        <v>42577</v>
      </c>
      <c r="R17" s="177" t="s">
        <v>65</v>
      </c>
      <c r="S17" s="152">
        <f t="shared" si="2"/>
        <v>6454.77</v>
      </c>
      <c r="T17" s="39"/>
      <c r="U17" s="39"/>
    </row>
    <row r="18" spans="1:21" s="40" customFormat="1" ht="35.1" customHeight="1" x14ac:dyDescent="0.3">
      <c r="A18" s="156" t="s">
        <v>149</v>
      </c>
      <c r="B18" s="157">
        <v>2115</v>
      </c>
      <c r="C18" s="157">
        <v>130.75</v>
      </c>
      <c r="D18" s="158"/>
      <c r="E18" s="159"/>
      <c r="F18" s="160">
        <v>317.99</v>
      </c>
      <c r="G18" s="161" t="s">
        <v>180</v>
      </c>
      <c r="H18" s="160">
        <v>0</v>
      </c>
      <c r="I18" s="192">
        <f t="shared" ref="I18" si="9">SUM(B18+C18-F18-H18)</f>
        <v>1927.76</v>
      </c>
      <c r="J18" s="162">
        <v>0.48</v>
      </c>
      <c r="K18" s="190">
        <v>0.3</v>
      </c>
      <c r="L18" s="163"/>
      <c r="M18" s="157">
        <f t="shared" si="0"/>
        <v>1927.76</v>
      </c>
      <c r="N18" s="164">
        <v>2500</v>
      </c>
      <c r="O18" s="164">
        <v>3000</v>
      </c>
      <c r="P18" s="164">
        <v>3500</v>
      </c>
      <c r="Q18" s="167" t="s">
        <v>168</v>
      </c>
      <c r="R18" s="166" t="s">
        <v>65</v>
      </c>
      <c r="S18" s="152">
        <f t="shared" si="2"/>
        <v>1927.76</v>
      </c>
      <c r="T18" s="39"/>
      <c r="U18" s="39"/>
    </row>
    <row r="19" spans="1:21" s="40" customFormat="1" ht="35.1" customHeight="1" x14ac:dyDescent="0.3">
      <c r="A19" s="156" t="s">
        <v>37</v>
      </c>
      <c r="B19" s="171">
        <v>160</v>
      </c>
      <c r="C19" s="171">
        <v>815</v>
      </c>
      <c r="D19" s="172">
        <v>1585</v>
      </c>
      <c r="E19" s="178" t="s">
        <v>201</v>
      </c>
      <c r="F19" s="173">
        <v>193.45</v>
      </c>
      <c r="G19" s="174" t="s">
        <v>197</v>
      </c>
      <c r="H19" s="173">
        <v>0</v>
      </c>
      <c r="I19" s="157">
        <f t="shared" si="1"/>
        <v>781.55</v>
      </c>
      <c r="J19" s="175"/>
      <c r="K19" s="175">
        <v>0.64</v>
      </c>
      <c r="L19" s="176"/>
      <c r="M19" s="157">
        <f t="shared" si="0"/>
        <v>2366.5500000000002</v>
      </c>
      <c r="N19" s="164">
        <v>1500</v>
      </c>
      <c r="O19" s="164">
        <v>2000</v>
      </c>
      <c r="P19" s="164">
        <v>2500</v>
      </c>
      <c r="Q19" s="165">
        <v>42594</v>
      </c>
      <c r="R19" s="177" t="s">
        <v>217</v>
      </c>
      <c r="S19" s="152">
        <f t="shared" si="2"/>
        <v>2366.5500000000002</v>
      </c>
      <c r="T19" s="39"/>
      <c r="U19" s="39"/>
    </row>
    <row r="20" spans="1:21" s="40" customFormat="1" ht="35.25" customHeight="1" x14ac:dyDescent="0.3">
      <c r="A20" s="156" t="s">
        <v>142</v>
      </c>
      <c r="B20" s="171">
        <v>3150.61</v>
      </c>
      <c r="C20" s="171">
        <v>3450.25</v>
      </c>
      <c r="D20" s="172">
        <v>425</v>
      </c>
      <c r="E20" s="178" t="s">
        <v>194</v>
      </c>
      <c r="F20" s="173"/>
      <c r="G20" s="174"/>
      <c r="H20" s="173">
        <v>93.5</v>
      </c>
      <c r="I20" s="157">
        <f t="shared" si="1"/>
        <v>6507.3600000000006</v>
      </c>
      <c r="J20" s="189">
        <v>0.37</v>
      </c>
      <c r="K20" s="189">
        <v>0.39</v>
      </c>
      <c r="L20" s="176"/>
      <c r="M20" s="157">
        <f t="shared" si="0"/>
        <v>6932.3600000000006</v>
      </c>
      <c r="N20" s="164">
        <v>2500</v>
      </c>
      <c r="O20" s="164">
        <v>3500</v>
      </c>
      <c r="P20" s="164">
        <v>4000</v>
      </c>
      <c r="Q20" s="165">
        <v>42592</v>
      </c>
      <c r="R20" s="155" t="s">
        <v>218</v>
      </c>
      <c r="S20" s="152">
        <f t="shared" si="2"/>
        <v>6932.3600000000006</v>
      </c>
      <c r="T20" s="39"/>
      <c r="U20" s="39"/>
    </row>
    <row r="21" spans="1:21" s="40" customFormat="1" ht="35.1" customHeight="1" x14ac:dyDescent="0.3">
      <c r="A21" s="156" t="s">
        <v>134</v>
      </c>
      <c r="B21" s="171">
        <v>1808</v>
      </c>
      <c r="C21" s="171">
        <v>114.9</v>
      </c>
      <c r="D21" s="172"/>
      <c r="E21" s="178"/>
      <c r="F21" s="173">
        <v>1557.67</v>
      </c>
      <c r="G21" s="179" t="s">
        <v>213</v>
      </c>
      <c r="H21" s="173">
        <v>34.15</v>
      </c>
      <c r="I21" s="186">
        <f t="shared" si="1"/>
        <v>331.08000000000004</v>
      </c>
      <c r="J21" s="189"/>
      <c r="K21" s="189"/>
      <c r="L21" s="176"/>
      <c r="M21" s="157">
        <f t="shared" si="0"/>
        <v>331.08000000000004</v>
      </c>
      <c r="N21" s="164">
        <v>1500</v>
      </c>
      <c r="O21" s="164">
        <v>3000</v>
      </c>
      <c r="P21" s="164">
        <v>3500</v>
      </c>
      <c r="Q21" s="165">
        <v>42601</v>
      </c>
      <c r="R21" s="180" t="s">
        <v>214</v>
      </c>
      <c r="S21" s="152">
        <f t="shared" si="2"/>
        <v>331.08000000000004</v>
      </c>
      <c r="T21" s="39"/>
      <c r="U21" s="39"/>
    </row>
    <row r="22" spans="1:21" s="40" customFormat="1" ht="35.1" customHeight="1" x14ac:dyDescent="0.3">
      <c r="A22" s="156" t="s">
        <v>10</v>
      </c>
      <c r="B22" s="158">
        <v>1255</v>
      </c>
      <c r="C22" s="158">
        <v>2488</v>
      </c>
      <c r="D22" s="158"/>
      <c r="E22" s="159"/>
      <c r="F22" s="160">
        <v>1003.17</v>
      </c>
      <c r="G22" s="181" t="s">
        <v>195</v>
      </c>
      <c r="H22" s="160">
        <v>0</v>
      </c>
      <c r="I22" s="192">
        <f t="shared" si="1"/>
        <v>2739.83</v>
      </c>
      <c r="J22" s="162">
        <v>0.56000000000000005</v>
      </c>
      <c r="K22" s="162"/>
      <c r="L22" s="163"/>
      <c r="M22" s="157">
        <f t="shared" si="0"/>
        <v>2739.83</v>
      </c>
      <c r="N22" s="164">
        <v>3000</v>
      </c>
      <c r="O22" s="164">
        <v>3500</v>
      </c>
      <c r="P22" s="164">
        <v>4000</v>
      </c>
      <c r="Q22" s="165">
        <v>42601</v>
      </c>
      <c r="R22" s="159" t="s">
        <v>65</v>
      </c>
      <c r="S22" s="152">
        <f t="shared" si="2"/>
        <v>2739.83</v>
      </c>
      <c r="T22" s="39"/>
      <c r="U22" s="39"/>
    </row>
    <row r="23" spans="1:21" s="54" customFormat="1" ht="35.1" customHeight="1" x14ac:dyDescent="0.3">
      <c r="A23" s="156" t="s">
        <v>198</v>
      </c>
      <c r="B23" s="157">
        <v>5508</v>
      </c>
      <c r="C23" s="157"/>
      <c r="D23" s="158">
        <v>50</v>
      </c>
      <c r="E23" s="159" t="s">
        <v>196</v>
      </c>
      <c r="F23" s="160">
        <v>3433.61</v>
      </c>
      <c r="G23" s="161" t="s">
        <v>200</v>
      </c>
      <c r="H23" s="160">
        <v>0</v>
      </c>
      <c r="I23" s="157">
        <f t="shared" si="1"/>
        <v>2074.39</v>
      </c>
      <c r="J23" s="188">
        <v>0.38</v>
      </c>
      <c r="K23" s="162">
        <v>0.56000000000000005</v>
      </c>
      <c r="L23" s="163"/>
      <c r="M23" s="157">
        <f t="shared" si="0"/>
        <v>2124.39</v>
      </c>
      <c r="N23" s="164">
        <v>3500</v>
      </c>
      <c r="O23" s="164">
        <v>4000</v>
      </c>
      <c r="P23" s="164">
        <v>4500</v>
      </c>
      <c r="Q23" s="165">
        <v>42612</v>
      </c>
      <c r="R23" s="166" t="s">
        <v>65</v>
      </c>
      <c r="S23" s="152">
        <f t="shared" si="2"/>
        <v>2124.39</v>
      </c>
    </row>
    <row r="24" spans="1:21" s="40" customFormat="1" ht="35.1" customHeight="1" x14ac:dyDescent="0.3">
      <c r="A24" s="156" t="s">
        <v>12</v>
      </c>
      <c r="B24" s="158">
        <v>6760.3</v>
      </c>
      <c r="C24" s="158"/>
      <c r="D24" s="158"/>
      <c r="E24" s="159"/>
      <c r="F24" s="160">
        <v>340.52</v>
      </c>
      <c r="G24" s="161" t="s">
        <v>199</v>
      </c>
      <c r="H24" s="160">
        <v>166.04</v>
      </c>
      <c r="I24" s="157">
        <f t="shared" si="1"/>
        <v>6253.7400000000007</v>
      </c>
      <c r="J24" s="162"/>
      <c r="K24" s="162"/>
      <c r="L24" s="163"/>
      <c r="M24" s="157">
        <f t="shared" si="0"/>
        <v>6253.7400000000007</v>
      </c>
      <c r="N24" s="164">
        <v>6000</v>
      </c>
      <c r="O24" s="164">
        <v>9500</v>
      </c>
      <c r="P24" s="164">
        <v>10500</v>
      </c>
      <c r="Q24" s="165">
        <v>42606</v>
      </c>
      <c r="R24" s="185" t="s">
        <v>215</v>
      </c>
      <c r="S24" s="152">
        <f t="shared" si="2"/>
        <v>6253.7400000000007</v>
      </c>
      <c r="T24" s="39"/>
      <c r="U24" s="39"/>
    </row>
    <row r="25" spans="1:21" s="40" customFormat="1" ht="48" customHeight="1" x14ac:dyDescent="0.3">
      <c r="A25" s="156" t="s">
        <v>11</v>
      </c>
      <c r="B25" s="171">
        <v>6649.71</v>
      </c>
      <c r="C25" s="171"/>
      <c r="D25" s="172">
        <v>755</v>
      </c>
      <c r="E25" s="182" t="s">
        <v>203</v>
      </c>
      <c r="F25" s="173">
        <v>1593.87</v>
      </c>
      <c r="G25" s="183" t="s">
        <v>204</v>
      </c>
      <c r="H25" s="173">
        <v>79.02</v>
      </c>
      <c r="I25" s="157">
        <f t="shared" si="1"/>
        <v>4976.82</v>
      </c>
      <c r="J25" s="175"/>
      <c r="K25" s="175"/>
      <c r="L25" s="176"/>
      <c r="M25" s="157">
        <f t="shared" si="0"/>
        <v>5731.82</v>
      </c>
      <c r="N25" s="164">
        <v>9500</v>
      </c>
      <c r="O25" s="164">
        <v>12500</v>
      </c>
      <c r="P25" s="164">
        <v>13500</v>
      </c>
      <c r="Q25" s="165">
        <v>42627</v>
      </c>
      <c r="R25" s="47" t="s">
        <v>216</v>
      </c>
      <c r="S25" s="152">
        <f t="shared" si="2"/>
        <v>5731.82</v>
      </c>
      <c r="T25" s="39"/>
      <c r="U25" s="39"/>
    </row>
    <row r="26" spans="1:21" s="40" customFormat="1" ht="35.1" customHeight="1" x14ac:dyDescent="0.3">
      <c r="A26" s="156" t="s">
        <v>193</v>
      </c>
      <c r="B26" s="157">
        <v>5390</v>
      </c>
      <c r="C26" s="157"/>
      <c r="D26" s="158"/>
      <c r="E26" s="159"/>
      <c r="F26" s="160">
        <v>6044.81</v>
      </c>
      <c r="G26" s="161" t="s">
        <v>209</v>
      </c>
      <c r="H26" s="160">
        <v>0</v>
      </c>
      <c r="I26" s="186">
        <f t="shared" si="1"/>
        <v>-654.8100000000004</v>
      </c>
      <c r="J26" s="162"/>
      <c r="K26" s="162"/>
      <c r="L26" s="163">
        <v>220</v>
      </c>
      <c r="M26" s="157">
        <f t="shared" si="0"/>
        <v>-434.8100000000004</v>
      </c>
      <c r="N26" s="164">
        <v>1500</v>
      </c>
      <c r="O26" s="164">
        <v>2500</v>
      </c>
      <c r="P26" s="164">
        <v>3500</v>
      </c>
      <c r="Q26" s="165" t="s">
        <v>166</v>
      </c>
      <c r="R26" s="166" t="s">
        <v>65</v>
      </c>
      <c r="S26" s="152">
        <f t="shared" si="2"/>
        <v>-654.8100000000004</v>
      </c>
      <c r="T26" s="39"/>
      <c r="U26" s="39"/>
    </row>
    <row r="27" spans="1:21" s="40" customFormat="1" ht="35.1" customHeight="1" x14ac:dyDescent="0.3">
      <c r="A27" s="156" t="s">
        <v>17</v>
      </c>
      <c r="B27" s="158">
        <v>5345.61</v>
      </c>
      <c r="C27" s="158"/>
      <c r="D27" s="158"/>
      <c r="E27" s="159"/>
      <c r="F27" s="160">
        <v>6834.45</v>
      </c>
      <c r="G27" s="181" t="s">
        <v>212</v>
      </c>
      <c r="H27" s="160">
        <v>28</v>
      </c>
      <c r="I27" s="187">
        <f t="shared" si="1"/>
        <v>-1516.8400000000001</v>
      </c>
      <c r="J27" s="184"/>
      <c r="K27" s="184"/>
      <c r="L27" s="163"/>
      <c r="M27" s="158">
        <f t="shared" si="0"/>
        <v>-1516.8400000000001</v>
      </c>
      <c r="N27" s="164">
        <v>5000</v>
      </c>
      <c r="O27" s="164">
        <v>6000</v>
      </c>
      <c r="P27" s="164">
        <v>7000</v>
      </c>
      <c r="Q27" s="165">
        <v>42632</v>
      </c>
      <c r="R27" s="8" t="s">
        <v>216</v>
      </c>
      <c r="S27" s="152">
        <f t="shared" si="2"/>
        <v>-1516.8400000000001</v>
      </c>
      <c r="T27" s="39"/>
      <c r="U27" s="39"/>
    </row>
    <row r="28" spans="1:21" s="40" customFormat="1" ht="35.25" customHeight="1" x14ac:dyDescent="0.3">
      <c r="A28" s="123" t="s">
        <v>40</v>
      </c>
      <c r="B28" s="42"/>
      <c r="C28" s="42"/>
      <c r="D28" s="42"/>
      <c r="E28" s="31"/>
      <c r="F28" s="43"/>
      <c r="G28" s="44"/>
      <c r="H28" s="43"/>
      <c r="I28" s="34">
        <f t="shared" si="1"/>
        <v>0</v>
      </c>
      <c r="J28" s="121"/>
      <c r="K28" s="121"/>
      <c r="L28" s="46"/>
      <c r="M28" s="34">
        <f t="shared" si="0"/>
        <v>0</v>
      </c>
      <c r="N28" s="124">
        <v>8500</v>
      </c>
      <c r="O28" s="124">
        <v>10000</v>
      </c>
      <c r="P28" s="124">
        <v>10500</v>
      </c>
      <c r="Q28" s="126">
        <v>42711</v>
      </c>
      <c r="R28" s="31"/>
      <c r="S28" s="152">
        <f t="shared" si="2"/>
        <v>0</v>
      </c>
      <c r="T28" s="39"/>
      <c r="U28" s="39"/>
    </row>
    <row r="29" spans="1:21" s="54" customFormat="1" ht="35.1" customHeight="1" x14ac:dyDescent="0.3">
      <c r="A29" s="123" t="s">
        <v>163</v>
      </c>
      <c r="B29" s="33"/>
      <c r="C29" s="33"/>
      <c r="D29" s="34"/>
      <c r="E29" s="52"/>
      <c r="F29" s="35"/>
      <c r="G29" s="5"/>
      <c r="H29" s="35"/>
      <c r="I29" s="33">
        <f t="shared" si="1"/>
        <v>0</v>
      </c>
      <c r="J29" s="36"/>
      <c r="K29" s="36"/>
      <c r="L29" s="37"/>
      <c r="M29" s="33">
        <f t="shared" si="0"/>
        <v>0</v>
      </c>
      <c r="N29" s="124">
        <v>2500</v>
      </c>
      <c r="O29" s="124">
        <v>4000</v>
      </c>
      <c r="P29" s="124">
        <v>4500</v>
      </c>
      <c r="Q29" s="126">
        <v>43081</v>
      </c>
      <c r="R29" s="38"/>
      <c r="S29" s="152">
        <f t="shared" si="2"/>
        <v>0</v>
      </c>
    </row>
    <row r="30" spans="1:21" s="40" customFormat="1" ht="35.1" customHeight="1" x14ac:dyDescent="0.3">
      <c r="A30" s="145" t="s">
        <v>38</v>
      </c>
      <c r="B30" s="42"/>
      <c r="C30" s="42"/>
      <c r="D30" s="42"/>
      <c r="E30" s="31"/>
      <c r="F30" s="43"/>
      <c r="G30" s="44"/>
      <c r="H30" s="43"/>
      <c r="I30" s="34">
        <f t="shared" ref="I30:I32" si="10">SUM(B30+C30-F30-H30)</f>
        <v>0</v>
      </c>
      <c r="J30" s="121"/>
      <c r="K30" s="121"/>
      <c r="L30" s="46"/>
      <c r="M30" s="34">
        <f t="shared" ref="M30:M32" si="11">SUM(B30+C30+D30-F30-H30+L30)</f>
        <v>0</v>
      </c>
      <c r="N30" s="124">
        <v>1500</v>
      </c>
      <c r="O30" s="124">
        <v>5000</v>
      </c>
      <c r="P30" s="124">
        <v>6000</v>
      </c>
      <c r="Q30" s="126"/>
      <c r="R30" s="147" t="s">
        <v>202</v>
      </c>
      <c r="S30" s="152">
        <f t="shared" si="2"/>
        <v>0</v>
      </c>
      <c r="T30" s="39"/>
      <c r="U30" s="39"/>
    </row>
    <row r="31" spans="1:21" s="40" customFormat="1" ht="35.1" customHeight="1" x14ac:dyDescent="0.3">
      <c r="A31" s="146" t="s">
        <v>16</v>
      </c>
      <c r="B31" s="41"/>
      <c r="C31" s="41"/>
      <c r="D31" s="42"/>
      <c r="E31" s="31"/>
      <c r="F31" s="43"/>
      <c r="G31" s="44"/>
      <c r="H31" s="43"/>
      <c r="I31" s="33">
        <f t="shared" si="10"/>
        <v>0</v>
      </c>
      <c r="J31" s="45"/>
      <c r="K31" s="45"/>
      <c r="L31" s="46"/>
      <c r="M31" s="33">
        <f t="shared" si="11"/>
        <v>0</v>
      </c>
      <c r="N31" s="124">
        <v>500</v>
      </c>
      <c r="O31" s="124">
        <v>3000</v>
      </c>
      <c r="P31" s="124">
        <v>4000</v>
      </c>
      <c r="Q31" s="127"/>
      <c r="R31" s="148" t="s">
        <v>202</v>
      </c>
      <c r="S31" s="152">
        <f t="shared" si="2"/>
        <v>0</v>
      </c>
      <c r="T31" s="39"/>
      <c r="U31" s="39"/>
    </row>
    <row r="32" spans="1:21" s="55" customFormat="1" ht="35.1" customHeight="1" x14ac:dyDescent="0.3">
      <c r="A32" s="146" t="s">
        <v>39</v>
      </c>
      <c r="B32" s="34"/>
      <c r="C32" s="34"/>
      <c r="D32" s="34"/>
      <c r="E32" s="52"/>
      <c r="F32" s="35"/>
      <c r="G32" s="5"/>
      <c r="H32" s="35"/>
      <c r="I32" s="34">
        <f t="shared" si="10"/>
        <v>0</v>
      </c>
      <c r="J32" s="48"/>
      <c r="K32" s="48"/>
      <c r="L32" s="37"/>
      <c r="M32" s="34">
        <f t="shared" si="11"/>
        <v>0</v>
      </c>
      <c r="N32" s="124">
        <v>1500</v>
      </c>
      <c r="O32" s="124">
        <v>2000</v>
      </c>
      <c r="P32" s="124">
        <v>2500</v>
      </c>
      <c r="Q32" s="127"/>
      <c r="R32" s="149" t="s">
        <v>202</v>
      </c>
      <c r="S32" s="152">
        <f t="shared" si="2"/>
        <v>0</v>
      </c>
      <c r="T32" s="54"/>
      <c r="U32" s="54"/>
    </row>
    <row r="33" spans="1:21" s="40" customFormat="1" ht="35.1" customHeight="1" x14ac:dyDescent="0.3">
      <c r="A33" s="145" t="s">
        <v>9</v>
      </c>
      <c r="B33" s="41"/>
      <c r="C33" s="41"/>
      <c r="D33" s="42"/>
      <c r="E33" s="31"/>
      <c r="F33" s="43"/>
      <c r="G33" s="44"/>
      <c r="H33" s="43"/>
      <c r="I33" s="33">
        <f t="shared" ref="I33" si="12">SUM(B33+C33-F33-H33)</f>
        <v>0</v>
      </c>
      <c r="J33" s="45"/>
      <c r="K33" s="45">
        <v>0.45</v>
      </c>
      <c r="L33" s="46"/>
      <c r="M33" s="33">
        <f t="shared" ref="M33" si="13">SUM(B33+C33+D33-F33-H33+L33)</f>
        <v>0</v>
      </c>
      <c r="N33" s="124">
        <v>2500</v>
      </c>
      <c r="O33" s="124">
        <v>6000</v>
      </c>
      <c r="P33" s="124">
        <v>7000</v>
      </c>
      <c r="Q33" s="127"/>
      <c r="R33" s="148" t="s">
        <v>202</v>
      </c>
      <c r="S33" s="152">
        <f t="shared" si="2"/>
        <v>0</v>
      </c>
      <c r="T33" s="39"/>
      <c r="U33" s="39"/>
    </row>
    <row r="34" spans="1:21" s="54" customFormat="1" ht="35.1" customHeight="1" x14ac:dyDescent="0.3">
      <c r="A34" s="145" t="s">
        <v>18</v>
      </c>
      <c r="B34" s="33"/>
      <c r="C34" s="33"/>
      <c r="D34" s="34"/>
      <c r="E34" s="52"/>
      <c r="F34" s="35"/>
      <c r="G34" s="5"/>
      <c r="H34" s="35"/>
      <c r="I34" s="33">
        <f t="shared" ref="I34" si="14">SUM(B34+C34-F34-H34)</f>
        <v>0</v>
      </c>
      <c r="J34" s="36"/>
      <c r="K34" s="36">
        <v>0.24</v>
      </c>
      <c r="L34" s="37"/>
      <c r="M34" s="33">
        <f t="shared" ref="M34" si="15">SUM(B34+C34+D34-F34-H34+L34)</f>
        <v>0</v>
      </c>
      <c r="N34" s="124">
        <v>1500</v>
      </c>
      <c r="O34" s="124">
        <v>2500</v>
      </c>
      <c r="P34" s="124">
        <v>3500</v>
      </c>
      <c r="Q34" s="127"/>
      <c r="R34" s="150" t="s">
        <v>202</v>
      </c>
      <c r="S34" s="152">
        <f t="shared" si="2"/>
        <v>0</v>
      </c>
    </row>
    <row r="35" spans="1:21" s="40" customFormat="1" ht="35.1" customHeight="1" x14ac:dyDescent="0.3">
      <c r="A35" s="145" t="s">
        <v>160</v>
      </c>
      <c r="B35" s="33"/>
      <c r="C35" s="33"/>
      <c r="D35" s="34"/>
      <c r="E35" s="8"/>
      <c r="F35" s="35"/>
      <c r="G35" s="5"/>
      <c r="H35" s="35"/>
      <c r="I35" s="33">
        <f t="shared" ref="I35" si="16">SUM(B35+C35-F35-H35)</f>
        <v>0</v>
      </c>
      <c r="J35" s="36"/>
      <c r="K35" s="36">
        <v>0.33</v>
      </c>
      <c r="L35" s="37"/>
      <c r="M35" s="33">
        <f t="shared" ref="M35" si="17">SUM(B35+C35+D35-F35-H35+L35)</f>
        <v>0</v>
      </c>
      <c r="N35" s="124">
        <v>500</v>
      </c>
      <c r="O35" s="124">
        <v>3000</v>
      </c>
      <c r="P35" s="124">
        <v>4000</v>
      </c>
      <c r="Q35" s="126"/>
      <c r="R35" s="150" t="s">
        <v>202</v>
      </c>
      <c r="S35" s="152">
        <f t="shared" si="2"/>
        <v>0</v>
      </c>
      <c r="T35" s="39"/>
      <c r="U35" s="39"/>
    </row>
    <row r="36" spans="1:21" s="40" customFormat="1" ht="35.1" customHeight="1" x14ac:dyDescent="0.3">
      <c r="A36" s="17" t="s">
        <v>175</v>
      </c>
      <c r="B36" s="56">
        <f>SUM(B2:B35)</f>
        <v>162044.94999999995</v>
      </c>
      <c r="C36" s="56">
        <f>SUM(C2:C35)</f>
        <v>48887.31</v>
      </c>
      <c r="D36" s="56">
        <f>SUM(D2:D35)</f>
        <v>10195.5</v>
      </c>
      <c r="E36" s="56"/>
      <c r="F36" s="57">
        <f>SUM(F2:F35)</f>
        <v>58217.419999999991</v>
      </c>
      <c r="G36" s="57"/>
      <c r="H36" s="57">
        <f>SUM(H2:H35)</f>
        <v>1572.0700000000002</v>
      </c>
      <c r="I36" s="193">
        <f>SUM(I2:I35)</f>
        <v>151142.76999999999</v>
      </c>
      <c r="J36" s="129">
        <v>0.44</v>
      </c>
      <c r="K36" s="58" t="s">
        <v>151</v>
      </c>
      <c r="L36" s="59">
        <f>SUM(L3:L24)</f>
        <v>0</v>
      </c>
      <c r="M36" s="16">
        <f>SUM(M2:M35)</f>
        <v>161558.26999999999</v>
      </c>
      <c r="N36" s="194">
        <f>SUM(N2:N35)</f>
        <v>177000</v>
      </c>
      <c r="O36" s="22">
        <f>SUM(O2:O35)</f>
        <v>237000</v>
      </c>
      <c r="P36" s="22">
        <f>SUM(P2:P35)</f>
        <v>262250</v>
      </c>
      <c r="Q36" s="125"/>
      <c r="R36" s="193" t="s">
        <v>219</v>
      </c>
      <c r="S36" s="152">
        <f>SUM(S2:S35)</f>
        <v>161338.26999999999</v>
      </c>
      <c r="T36" s="39"/>
      <c r="U36" s="39"/>
    </row>
    <row r="37" spans="1:21" ht="35.1" customHeight="1" x14ac:dyDescent="0.3">
      <c r="R37" s="1"/>
    </row>
  </sheetData>
  <pageMargins left="0.7" right="0.7" top="0.75" bottom="0.75" header="0.3" footer="0.3"/>
  <pageSetup scale="3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"/>
  <sheetViews>
    <sheetView workbookViewId="0">
      <pane xSplit="6" topLeftCell="O1" activePane="topRight" state="frozen"/>
      <selection pane="topRight" activeCell="X27" sqref="X27"/>
    </sheetView>
  </sheetViews>
  <sheetFormatPr defaultColWidth="9.109375" defaultRowHeight="15" x14ac:dyDescent="0.25"/>
  <cols>
    <col min="1" max="1" width="30.33203125" style="74" customWidth="1"/>
    <col min="2" max="3" width="14.6640625" style="75" hidden="1" customWidth="1"/>
    <col min="4" max="5" width="14.6640625" style="76" hidden="1" customWidth="1"/>
    <col min="6" max="6" width="14.6640625" style="74" hidden="1" customWidth="1"/>
    <col min="7" max="16" width="14.6640625" style="75" customWidth="1"/>
    <col min="17" max="18" width="14.6640625" style="99" customWidth="1"/>
    <col min="19" max="20" width="14.6640625" style="75" customWidth="1"/>
    <col min="21" max="21" width="14.6640625" style="137" customWidth="1"/>
    <col min="22" max="22" width="14.6640625" style="143" customWidth="1"/>
    <col min="23" max="23" width="14.6640625" style="75" customWidth="1"/>
    <col min="24" max="24" width="23.33203125" style="113" customWidth="1"/>
    <col min="25" max="16384" width="9.109375" style="74"/>
  </cols>
  <sheetData>
    <row r="1" spans="1:25" s="65" customFormat="1" ht="30" customHeight="1" x14ac:dyDescent="0.3">
      <c r="A1" s="65" t="s">
        <v>0</v>
      </c>
      <c r="B1" s="66" t="s">
        <v>1</v>
      </c>
      <c r="C1" s="66" t="s">
        <v>94</v>
      </c>
      <c r="D1" s="67" t="s">
        <v>2</v>
      </c>
      <c r="E1" s="68" t="s">
        <v>95</v>
      </c>
      <c r="F1" s="65" t="s">
        <v>96</v>
      </c>
      <c r="G1" s="66" t="s">
        <v>97</v>
      </c>
      <c r="H1" s="66" t="s">
        <v>98</v>
      </c>
      <c r="I1" s="66" t="s">
        <v>99</v>
      </c>
      <c r="J1" s="66" t="s">
        <v>100</v>
      </c>
      <c r="K1" s="66" t="s">
        <v>101</v>
      </c>
      <c r="L1" s="69" t="s">
        <v>102</v>
      </c>
      <c r="M1" s="69" t="s">
        <v>103</v>
      </c>
      <c r="N1" s="69" t="s">
        <v>104</v>
      </c>
      <c r="O1" s="69" t="s">
        <v>105</v>
      </c>
      <c r="P1" s="69" t="s">
        <v>106</v>
      </c>
      <c r="Q1" s="70" t="s">
        <v>107</v>
      </c>
      <c r="R1" s="70" t="s">
        <v>108</v>
      </c>
      <c r="S1" s="69" t="s">
        <v>109</v>
      </c>
      <c r="T1" s="69" t="s">
        <v>110</v>
      </c>
      <c r="U1" s="130" t="s">
        <v>145</v>
      </c>
      <c r="V1" s="138" t="s">
        <v>191</v>
      </c>
      <c r="W1" s="71" t="s">
        <v>192</v>
      </c>
      <c r="X1" s="72"/>
      <c r="Y1" s="73"/>
    </row>
    <row r="2" spans="1:25" s="65" customFormat="1" ht="24" customHeight="1" x14ac:dyDescent="0.3">
      <c r="A2" s="74" t="s">
        <v>6</v>
      </c>
      <c r="B2" s="75">
        <v>7671.15</v>
      </c>
      <c r="C2" s="75">
        <v>1400</v>
      </c>
      <c r="D2" s="76">
        <v>181.75</v>
      </c>
      <c r="E2" s="76">
        <v>250</v>
      </c>
      <c r="F2" s="74" t="s">
        <v>111</v>
      </c>
      <c r="G2" s="75">
        <v>7005.3</v>
      </c>
      <c r="H2" s="75">
        <f>SUM(B2+C2-D2-E2)</f>
        <v>8639.4</v>
      </c>
      <c r="I2" s="75">
        <v>8582.4500000000007</v>
      </c>
      <c r="J2" s="75">
        <v>10967.29</v>
      </c>
      <c r="K2" s="75">
        <v>7144.6</v>
      </c>
      <c r="L2" s="77">
        <v>14579.04</v>
      </c>
      <c r="M2" s="77">
        <v>8368.33</v>
      </c>
      <c r="N2" s="77">
        <v>6733.56</v>
      </c>
      <c r="O2" s="77">
        <v>8374.5499999999993</v>
      </c>
      <c r="P2" s="77">
        <f>SUM([1]Sheet1!$J$3)</f>
        <v>18091.79</v>
      </c>
      <c r="Q2" s="78">
        <f>SUM([2]Sheet1!$J$5)</f>
        <v>12347.01</v>
      </c>
      <c r="R2" s="78">
        <v>10809.67</v>
      </c>
      <c r="S2" s="77">
        <v>11856.23</v>
      </c>
      <c r="T2" s="77">
        <v>15714.8</v>
      </c>
      <c r="U2" s="131">
        <f>SUM('2016 Nets'!I6)</f>
        <v>15193.3</v>
      </c>
      <c r="V2" s="139">
        <f>SUM('2017 Nets'!S5)</f>
        <v>18470.419999999998</v>
      </c>
      <c r="W2" s="77">
        <f>SUM(V2-U2)</f>
        <v>3277.119999999999</v>
      </c>
      <c r="X2" s="72"/>
      <c r="Y2" s="73"/>
    </row>
    <row r="3" spans="1:25" ht="24.9" customHeight="1" x14ac:dyDescent="0.3">
      <c r="A3" s="79" t="s">
        <v>23</v>
      </c>
      <c r="B3" s="66"/>
      <c r="C3" s="66"/>
      <c r="D3" s="67"/>
      <c r="E3" s="68"/>
      <c r="F3" s="65"/>
      <c r="G3" s="80">
        <v>0</v>
      </c>
      <c r="H3" s="80">
        <v>0</v>
      </c>
      <c r="I3" s="80">
        <v>0</v>
      </c>
      <c r="J3" s="80">
        <v>4787.1400000000003</v>
      </c>
      <c r="K3" s="80">
        <v>5884.33</v>
      </c>
      <c r="L3" s="81">
        <v>6170.93</v>
      </c>
      <c r="M3" s="81">
        <v>3976.06</v>
      </c>
      <c r="N3" s="81">
        <v>5857.23</v>
      </c>
      <c r="O3" s="81">
        <v>8290.4599999999991</v>
      </c>
      <c r="P3" s="81">
        <f>SUM([1]Sheet1!$J$10)</f>
        <v>7863.25</v>
      </c>
      <c r="Q3" s="82">
        <f>SUM([2]Sheet1!$J$27)</f>
        <v>0</v>
      </c>
      <c r="R3" s="82">
        <v>0</v>
      </c>
      <c r="S3" s="81">
        <v>221.87</v>
      </c>
      <c r="T3" s="81">
        <v>2477.75</v>
      </c>
      <c r="U3" s="132">
        <f>SUM('2016 Nets'!I28)</f>
        <v>0</v>
      </c>
      <c r="V3" s="140">
        <f>SUM('2017 Nets'!S9)</f>
        <v>215.36999999999992</v>
      </c>
      <c r="W3" s="77">
        <f t="shared" ref="W3:W55" si="0">SUM(V3-U3)</f>
        <v>215.36999999999992</v>
      </c>
      <c r="X3" s="83"/>
      <c r="Y3" s="84"/>
    </row>
    <row r="4" spans="1:25" ht="24.9" customHeight="1" x14ac:dyDescent="0.3">
      <c r="A4" s="79" t="s">
        <v>37</v>
      </c>
      <c r="B4" s="66"/>
      <c r="C4" s="66"/>
      <c r="D4" s="67"/>
      <c r="E4" s="68"/>
      <c r="F4" s="65"/>
      <c r="G4" s="80"/>
      <c r="H4" s="80"/>
      <c r="I4" s="80"/>
      <c r="J4" s="80"/>
      <c r="K4" s="80"/>
      <c r="L4" s="81"/>
      <c r="M4" s="81"/>
      <c r="N4" s="81"/>
      <c r="O4" s="81"/>
      <c r="P4" s="81"/>
      <c r="Q4" s="82"/>
      <c r="R4" s="82"/>
      <c r="S4" s="81"/>
      <c r="T4" s="81">
        <v>804.4</v>
      </c>
      <c r="U4" s="132">
        <f>SUM('[3]2016 Nets'!$M$18)</f>
        <v>1520.25</v>
      </c>
      <c r="V4" s="140">
        <f>SUM('2017 Nets'!S19)</f>
        <v>2366.5500000000002</v>
      </c>
      <c r="W4" s="77">
        <f>SUM(V4-U4)</f>
        <v>846.30000000000018</v>
      </c>
      <c r="X4" s="83"/>
      <c r="Y4" s="84"/>
    </row>
    <row r="5" spans="1:25" ht="24.9" customHeight="1" x14ac:dyDescent="0.3">
      <c r="A5" s="79" t="s">
        <v>112</v>
      </c>
      <c r="B5" s="66"/>
      <c r="C5" s="66"/>
      <c r="D5" s="67"/>
      <c r="E5" s="68"/>
      <c r="F5" s="65"/>
      <c r="G5" s="80">
        <v>0</v>
      </c>
      <c r="H5" s="80">
        <v>0</v>
      </c>
      <c r="I5" s="80">
        <v>0</v>
      </c>
      <c r="J5" s="80">
        <v>0</v>
      </c>
      <c r="K5" s="80">
        <v>0</v>
      </c>
      <c r="L5" s="81">
        <v>0</v>
      </c>
      <c r="M5" s="81">
        <v>0</v>
      </c>
      <c r="N5" s="81">
        <v>0</v>
      </c>
      <c r="O5" s="81">
        <v>0</v>
      </c>
      <c r="P5" s="81">
        <f>SUM([1]Sheet1!$J$17)</f>
        <v>1460</v>
      </c>
      <c r="Q5" s="82">
        <f>SUM([2]Sheet1!$J$3)</f>
        <v>5113.75</v>
      </c>
      <c r="R5" s="82">
        <v>8912.1200000000008</v>
      </c>
      <c r="S5" s="81">
        <v>3949.92</v>
      </c>
      <c r="T5" s="81">
        <v>0</v>
      </c>
      <c r="U5" s="132">
        <v>0</v>
      </c>
      <c r="V5" s="140">
        <f>SUM('2017 Nets'!S7)</f>
        <v>2042.9299999999998</v>
      </c>
      <c r="W5" s="77">
        <f t="shared" si="0"/>
        <v>2042.9299999999998</v>
      </c>
      <c r="X5" s="83"/>
      <c r="Y5" s="84"/>
    </row>
    <row r="6" spans="1:25" ht="24.9" customHeight="1" x14ac:dyDescent="0.3">
      <c r="A6" s="79" t="s">
        <v>208</v>
      </c>
      <c r="B6" s="66"/>
      <c r="C6" s="66"/>
      <c r="D6" s="67"/>
      <c r="E6" s="68"/>
      <c r="F6" s="65"/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2">
        <v>0</v>
      </c>
      <c r="R6" s="82">
        <v>0</v>
      </c>
      <c r="S6" s="81">
        <v>0</v>
      </c>
      <c r="T6" s="81">
        <v>0</v>
      </c>
      <c r="U6" s="132">
        <v>0</v>
      </c>
      <c r="V6" s="140">
        <f>SUM('2017 Nets'!S26)</f>
        <v>-654.8100000000004</v>
      </c>
      <c r="W6" s="154">
        <f>SUM(V6-U6)</f>
        <v>-654.8100000000004</v>
      </c>
      <c r="X6" s="83"/>
      <c r="Y6" s="84"/>
    </row>
    <row r="7" spans="1:25" ht="24.9" customHeight="1" x14ac:dyDescent="0.3">
      <c r="A7" s="79" t="s">
        <v>113</v>
      </c>
      <c r="B7" s="66"/>
      <c r="C7" s="66"/>
      <c r="D7" s="67"/>
      <c r="E7" s="68"/>
      <c r="F7" s="65"/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1">
        <v>0</v>
      </c>
      <c r="M7" s="81">
        <v>0</v>
      </c>
      <c r="N7" s="81">
        <v>0</v>
      </c>
      <c r="O7" s="81">
        <v>592.16</v>
      </c>
      <c r="P7" s="81">
        <f>SUM([1]Sheet1!$J$30)</f>
        <v>2084.63</v>
      </c>
      <c r="Q7" s="82">
        <v>0</v>
      </c>
      <c r="R7" s="82">
        <v>0</v>
      </c>
      <c r="S7" s="81">
        <v>0</v>
      </c>
      <c r="T7" s="81">
        <v>0</v>
      </c>
      <c r="U7" s="132">
        <v>0</v>
      </c>
      <c r="V7" s="140">
        <v>0</v>
      </c>
      <c r="W7" s="77">
        <f t="shared" si="0"/>
        <v>0</v>
      </c>
      <c r="X7" s="83"/>
      <c r="Y7" s="84"/>
    </row>
    <row r="8" spans="1:25" ht="24.9" customHeight="1" x14ac:dyDescent="0.3">
      <c r="A8" s="79" t="s">
        <v>147</v>
      </c>
      <c r="B8" s="66"/>
      <c r="C8" s="66"/>
      <c r="D8" s="67"/>
      <c r="E8" s="68"/>
      <c r="F8" s="65"/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2">
        <v>0</v>
      </c>
      <c r="R8" s="82">
        <v>0</v>
      </c>
      <c r="S8" s="81">
        <v>0</v>
      </c>
      <c r="T8" s="81">
        <v>3073.52</v>
      </c>
      <c r="U8" s="132">
        <f>SUM('2016 Nets'!I22)</f>
        <v>3717.77</v>
      </c>
      <c r="V8" s="140">
        <f>SUM('2017 Nets'!S23)</f>
        <v>2124.39</v>
      </c>
      <c r="W8" s="154">
        <f t="shared" si="0"/>
        <v>-1593.38</v>
      </c>
      <c r="X8" s="83"/>
      <c r="Y8" s="84"/>
    </row>
    <row r="9" spans="1:25" ht="24.9" customHeight="1" x14ac:dyDescent="0.3">
      <c r="A9" s="79" t="s">
        <v>148</v>
      </c>
      <c r="B9" s="66"/>
      <c r="C9" s="66"/>
      <c r="D9" s="67"/>
      <c r="E9" s="68"/>
      <c r="F9" s="65"/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2">
        <v>0</v>
      </c>
      <c r="R9" s="82">
        <v>0</v>
      </c>
      <c r="S9" s="81">
        <v>0</v>
      </c>
      <c r="T9" s="81">
        <v>0</v>
      </c>
      <c r="U9" s="132">
        <f>SUM('2016 Nets'!I26)</f>
        <v>3074.48</v>
      </c>
      <c r="V9" s="140">
        <f>SUM('2017 Nets'!S29)</f>
        <v>0</v>
      </c>
      <c r="W9" s="77"/>
      <c r="X9" s="153">
        <v>43081</v>
      </c>
      <c r="Y9" s="84"/>
    </row>
    <row r="10" spans="1:25" ht="24.9" customHeight="1" x14ac:dyDescent="0.25">
      <c r="A10" s="74" t="s">
        <v>114</v>
      </c>
      <c r="B10" s="75">
        <v>2251.0100000000002</v>
      </c>
      <c r="C10" s="75">
        <v>1591.43</v>
      </c>
      <c r="D10" s="76">
        <v>83.76</v>
      </c>
      <c r="G10" s="75">
        <v>0</v>
      </c>
      <c r="H10" s="75">
        <f>SUM(B10+C10-D10-E10)</f>
        <v>3758.6800000000003</v>
      </c>
      <c r="I10" s="75">
        <v>6295.04</v>
      </c>
      <c r="J10" s="75">
        <v>7795.88</v>
      </c>
      <c r="K10" s="75">
        <v>3776.34</v>
      </c>
      <c r="L10" s="77">
        <v>11206.2</v>
      </c>
      <c r="M10" s="77">
        <v>7931.87</v>
      </c>
      <c r="N10" s="77">
        <v>10459.969999999999</v>
      </c>
      <c r="O10" s="77">
        <v>9784.1</v>
      </c>
      <c r="P10" s="77">
        <f>SUM([1]Sheet1!$J$28)</f>
        <v>4758.4000000000005</v>
      </c>
      <c r="Q10" s="78">
        <v>0</v>
      </c>
      <c r="R10" s="78">
        <v>0</v>
      </c>
      <c r="S10" s="77">
        <v>0</v>
      </c>
      <c r="T10" s="77">
        <v>0</v>
      </c>
      <c r="U10" s="131">
        <v>0</v>
      </c>
      <c r="V10" s="139">
        <v>0</v>
      </c>
      <c r="W10" s="77">
        <f t="shared" si="0"/>
        <v>0</v>
      </c>
      <c r="X10" s="83"/>
      <c r="Y10" s="84"/>
    </row>
    <row r="11" spans="1:25" ht="24.9" customHeight="1" x14ac:dyDescent="0.25">
      <c r="A11" s="74" t="s">
        <v>207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7">
        <v>0</v>
      </c>
      <c r="M11" s="77">
        <v>0</v>
      </c>
      <c r="N11" s="77">
        <v>0</v>
      </c>
      <c r="O11" s="77">
        <v>-1956.91</v>
      </c>
      <c r="P11" s="77">
        <v>0</v>
      </c>
      <c r="Q11" s="78">
        <v>0</v>
      </c>
      <c r="R11" s="78">
        <v>0</v>
      </c>
      <c r="S11" s="77">
        <v>3217.27</v>
      </c>
      <c r="T11" s="77">
        <v>2784</v>
      </c>
      <c r="U11" s="131">
        <f>SUM('2016 Nets'!I15)</f>
        <v>3569</v>
      </c>
      <c r="V11" s="139">
        <f>SUM('2017 Nets'!S15)</f>
        <v>2982.32</v>
      </c>
      <c r="W11" s="154">
        <f t="shared" si="0"/>
        <v>-586.67999999999984</v>
      </c>
      <c r="X11" s="83"/>
      <c r="Y11" s="84"/>
    </row>
    <row r="12" spans="1:25" ht="24.9" customHeight="1" x14ac:dyDescent="0.25">
      <c r="A12" s="74" t="s">
        <v>115</v>
      </c>
      <c r="B12" s="75">
        <v>5696.6</v>
      </c>
      <c r="C12" s="75">
        <v>647.07000000000005</v>
      </c>
      <c r="D12" s="76">
        <v>166.85</v>
      </c>
      <c r="G12" s="75">
        <v>6486.66</v>
      </c>
      <c r="H12" s="75">
        <f>SUM(B12+C12-D12-E12)</f>
        <v>6176.82</v>
      </c>
      <c r="I12" s="75">
        <v>9790.5300000000007</v>
      </c>
      <c r="J12" s="75">
        <v>7047.34</v>
      </c>
      <c r="K12" s="75">
        <v>4065.49</v>
      </c>
      <c r="L12" s="77">
        <v>844.38</v>
      </c>
      <c r="M12" s="77">
        <v>859.15</v>
      </c>
      <c r="N12" s="77">
        <v>9812.2999999999993</v>
      </c>
      <c r="O12" s="77">
        <v>-2262.59</v>
      </c>
      <c r="P12" s="77">
        <f>SUM([1]Sheet1!$J$5)</f>
        <v>8328.75</v>
      </c>
      <c r="Q12" s="78">
        <f>SUM([2]Sheet1!$J$11)</f>
        <v>254.97000000000003</v>
      </c>
      <c r="R12" s="78">
        <v>0</v>
      </c>
      <c r="S12" s="77">
        <v>0</v>
      </c>
      <c r="T12" s="77">
        <v>0</v>
      </c>
      <c r="U12" s="131">
        <v>0</v>
      </c>
      <c r="V12" s="139">
        <v>0</v>
      </c>
      <c r="W12" s="77">
        <f t="shared" si="0"/>
        <v>0</v>
      </c>
      <c r="X12" s="83"/>
      <c r="Y12" s="84"/>
    </row>
    <row r="13" spans="1:25" ht="24.9" customHeight="1" x14ac:dyDescent="0.25">
      <c r="A13" s="74" t="s">
        <v>116</v>
      </c>
      <c r="B13" s="75">
        <v>1930.56</v>
      </c>
      <c r="C13" s="75">
        <v>5249.82</v>
      </c>
      <c r="D13" s="76">
        <v>113.98</v>
      </c>
      <c r="G13" s="75">
        <v>0</v>
      </c>
      <c r="H13" s="75">
        <f>SUM(B13+C13-D13-E13)</f>
        <v>7066.4</v>
      </c>
      <c r="I13" s="75">
        <v>6844.52</v>
      </c>
      <c r="J13" s="75">
        <v>9033.59</v>
      </c>
      <c r="K13" s="75">
        <v>10312.040000000001</v>
      </c>
      <c r="L13" s="77">
        <v>8790.0499999999993</v>
      </c>
      <c r="M13" s="77">
        <v>6003.39</v>
      </c>
      <c r="N13" s="77">
        <v>10785.08</v>
      </c>
      <c r="O13" s="77">
        <v>12339.87</v>
      </c>
      <c r="P13" s="77">
        <f>SUM([1]Sheet1!$J$29)</f>
        <v>8463.3799999999992</v>
      </c>
      <c r="Q13" s="78">
        <v>0</v>
      </c>
      <c r="R13" s="78">
        <v>0</v>
      </c>
      <c r="S13" s="77">
        <v>0</v>
      </c>
      <c r="T13" s="77">
        <v>0</v>
      </c>
      <c r="U13" s="131">
        <v>0</v>
      </c>
      <c r="V13" s="139">
        <v>0</v>
      </c>
      <c r="W13" s="77">
        <f t="shared" si="0"/>
        <v>0</v>
      </c>
      <c r="X13" s="83"/>
      <c r="Y13" s="84"/>
    </row>
    <row r="14" spans="1:25" ht="24.9" customHeight="1" x14ac:dyDescent="0.25">
      <c r="A14" s="74" t="s">
        <v>19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7">
        <v>0</v>
      </c>
      <c r="M14" s="77">
        <v>0</v>
      </c>
      <c r="N14" s="77">
        <v>0</v>
      </c>
      <c r="O14" s="77">
        <v>0</v>
      </c>
      <c r="P14" s="77">
        <f>SUM([1]Sheet1!$J$33)</f>
        <v>311.48999999999978</v>
      </c>
      <c r="Q14" s="78">
        <f>SUM([2]Sheet1!$J$12)</f>
        <v>2759.87</v>
      </c>
      <c r="R14" s="78">
        <v>6713.42</v>
      </c>
      <c r="S14" s="77">
        <v>4947.8500000000004</v>
      </c>
      <c r="T14" s="77">
        <v>6634.7</v>
      </c>
      <c r="U14" s="131">
        <f>SUM('2016 Nets'!I16)</f>
        <v>3107.33</v>
      </c>
      <c r="V14" s="139">
        <f>SUM('2017 Nets'!S17)</f>
        <v>6454.77</v>
      </c>
      <c r="W14" s="77">
        <f t="shared" si="0"/>
        <v>3347.4400000000005</v>
      </c>
      <c r="X14" s="83"/>
      <c r="Y14" s="84"/>
    </row>
    <row r="15" spans="1:25" ht="24.9" customHeight="1" x14ac:dyDescent="0.25">
      <c r="A15" s="74" t="s">
        <v>7</v>
      </c>
      <c r="B15" s="75">
        <v>5122</v>
      </c>
      <c r="C15" s="75">
        <v>7507.44</v>
      </c>
      <c r="D15" s="76">
        <v>253.41</v>
      </c>
      <c r="G15" s="75">
        <v>4420.67</v>
      </c>
      <c r="H15" s="75">
        <f>SUM(B15+C15-D15-E15)</f>
        <v>12376.029999999999</v>
      </c>
      <c r="I15" s="75">
        <v>15216.24</v>
      </c>
      <c r="J15" s="75">
        <v>16129.93</v>
      </c>
      <c r="K15" s="75">
        <v>12301.47</v>
      </c>
      <c r="L15" s="77">
        <v>17027</v>
      </c>
      <c r="M15" s="77">
        <v>23785.61</v>
      </c>
      <c r="N15" s="77">
        <v>20578.650000000001</v>
      </c>
      <c r="O15" s="77">
        <v>26752.44</v>
      </c>
      <c r="P15" s="77">
        <f>SUM([1]Sheet1!$J$26)</f>
        <v>21832.57</v>
      </c>
      <c r="Q15" s="78">
        <f>SUM([2]Sheet1!$J$6)</f>
        <v>23001.02</v>
      </c>
      <c r="R15" s="78">
        <v>31980.47</v>
      </c>
      <c r="S15" s="77">
        <v>28183.86</v>
      </c>
      <c r="T15" s="77">
        <v>29620.79</v>
      </c>
      <c r="U15" s="131">
        <f>SUM('2016 Nets'!I5)</f>
        <v>27145.7</v>
      </c>
      <c r="V15" s="139">
        <f>SUM('2017 Nets'!S4)</f>
        <v>25331.4</v>
      </c>
      <c r="W15" s="154">
        <f t="shared" si="0"/>
        <v>-1814.2999999999993</v>
      </c>
      <c r="X15" s="83"/>
      <c r="Y15" s="84"/>
    </row>
    <row r="16" spans="1:25" ht="24.9" customHeight="1" x14ac:dyDescent="0.25">
      <c r="A16" s="74" t="s">
        <v>117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7">
        <v>0</v>
      </c>
      <c r="M16" s="77">
        <v>0</v>
      </c>
      <c r="N16" s="77">
        <v>0</v>
      </c>
      <c r="O16" s="77">
        <v>0</v>
      </c>
      <c r="P16" s="77">
        <v>18009.54</v>
      </c>
      <c r="Q16" s="78">
        <f>SUM([2]Sheet1!$J$10)</f>
        <v>7494.98</v>
      </c>
      <c r="R16" s="78">
        <v>4004.81</v>
      </c>
      <c r="S16" s="77">
        <v>1265.1300000000001</v>
      </c>
      <c r="T16" s="77">
        <v>1798</v>
      </c>
      <c r="U16" s="131">
        <f>SUM('2016 Nets'!I11)</f>
        <v>4271.7699999999995</v>
      </c>
      <c r="V16" s="139">
        <f>SUM('2017 Nets'!S12)</f>
        <v>3648.16</v>
      </c>
      <c r="W16" s="154">
        <f t="shared" si="0"/>
        <v>-623.60999999999967</v>
      </c>
      <c r="X16" s="85"/>
      <c r="Y16" s="84"/>
    </row>
    <row r="17" spans="1:25" ht="24.9" customHeight="1" x14ac:dyDescent="0.25">
      <c r="A17" s="74" t="s">
        <v>118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7">
        <v>0</v>
      </c>
      <c r="M17" s="77">
        <v>0</v>
      </c>
      <c r="N17" s="77">
        <v>0</v>
      </c>
      <c r="O17" s="77">
        <v>-81.31</v>
      </c>
      <c r="P17" s="77">
        <f>SUM([1]Sheet1!$J$35)</f>
        <v>-356.78999999999996</v>
      </c>
      <c r="Q17" s="78">
        <v>0</v>
      </c>
      <c r="R17" s="78">
        <v>0</v>
      </c>
      <c r="S17" s="77">
        <v>0</v>
      </c>
      <c r="T17" s="77">
        <v>0</v>
      </c>
      <c r="U17" s="131">
        <v>0</v>
      </c>
      <c r="V17" s="139">
        <v>0</v>
      </c>
      <c r="W17" s="77">
        <f t="shared" si="0"/>
        <v>0</v>
      </c>
      <c r="X17" s="83"/>
      <c r="Y17" s="84"/>
    </row>
    <row r="18" spans="1:25" ht="24.9" customHeight="1" x14ac:dyDescent="0.25">
      <c r="A18" s="74" t="s">
        <v>18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7">
        <v>0</v>
      </c>
      <c r="M18" s="77">
        <v>0</v>
      </c>
      <c r="N18" s="77">
        <v>1906.82</v>
      </c>
      <c r="O18" s="77">
        <v>0</v>
      </c>
      <c r="P18" s="77">
        <f>SUM([1]Sheet1!$J$37)</f>
        <v>1796.3599999999997</v>
      </c>
      <c r="Q18" s="78">
        <v>0</v>
      </c>
      <c r="R18" s="78">
        <v>3646.67</v>
      </c>
      <c r="S18" s="77">
        <v>3910.98</v>
      </c>
      <c r="T18" s="77">
        <v>3376.38</v>
      </c>
      <c r="U18" s="131">
        <v>0</v>
      </c>
      <c r="V18" s="139">
        <v>0</v>
      </c>
      <c r="W18" s="77">
        <f t="shared" si="0"/>
        <v>0</v>
      </c>
      <c r="X18" s="83"/>
      <c r="Y18" s="84"/>
    </row>
    <row r="19" spans="1:25" ht="24.9" customHeight="1" x14ac:dyDescent="0.25">
      <c r="A19" s="74" t="s">
        <v>119</v>
      </c>
      <c r="B19" s="75">
        <v>5914.15</v>
      </c>
      <c r="C19" s="75">
        <v>825.87</v>
      </c>
      <c r="D19" s="76">
        <v>352.33</v>
      </c>
      <c r="G19" s="75">
        <v>12684.08</v>
      </c>
      <c r="H19" s="75">
        <f>SUM(B19+C19-D19-E19)</f>
        <v>6387.69</v>
      </c>
      <c r="I19" s="75">
        <v>6165.05</v>
      </c>
      <c r="J19" s="75">
        <v>7530.64</v>
      </c>
      <c r="K19" s="75">
        <v>5386.32</v>
      </c>
      <c r="L19" s="77">
        <v>0</v>
      </c>
      <c r="M19" s="77">
        <v>2284.9</v>
      </c>
      <c r="N19" s="77">
        <v>2729.56</v>
      </c>
      <c r="O19" s="77">
        <v>1355.57</v>
      </c>
      <c r="P19" s="77">
        <f>SUM([1]Sheet1!$J$6)</f>
        <v>6573.75</v>
      </c>
      <c r="Q19" s="78">
        <f>SUM([2]Sheet1!$J$4)</f>
        <v>6399.829999999999</v>
      </c>
      <c r="R19" s="78">
        <v>3981.71</v>
      </c>
      <c r="S19" s="77">
        <v>1354.86</v>
      </c>
      <c r="T19" s="77">
        <v>0</v>
      </c>
      <c r="U19" s="131">
        <v>0</v>
      </c>
      <c r="V19" s="139">
        <v>0</v>
      </c>
      <c r="W19" s="77">
        <f t="shared" si="0"/>
        <v>0</v>
      </c>
      <c r="X19" s="83"/>
      <c r="Y19" s="84"/>
    </row>
    <row r="20" spans="1:25" ht="24.9" customHeight="1" x14ac:dyDescent="0.25">
      <c r="A20" s="74" t="s">
        <v>120</v>
      </c>
      <c r="B20" s="75">
        <v>2112.84</v>
      </c>
      <c r="C20" s="75">
        <v>1879.33</v>
      </c>
      <c r="D20" s="76">
        <v>124.8</v>
      </c>
      <c r="G20" s="75">
        <v>9412.07</v>
      </c>
      <c r="H20" s="75">
        <f>SUM(B20+C20-D20-E20)</f>
        <v>3867.37</v>
      </c>
      <c r="I20" s="75">
        <v>4425.95</v>
      </c>
      <c r="J20" s="75">
        <v>9325.42</v>
      </c>
      <c r="K20" s="75">
        <v>11228.45</v>
      </c>
      <c r="L20" s="77">
        <v>7339.59</v>
      </c>
      <c r="M20" s="77">
        <v>13974.14</v>
      </c>
      <c r="N20" s="77">
        <v>13109.65</v>
      </c>
      <c r="O20" s="77">
        <v>12110.61</v>
      </c>
      <c r="P20" s="77">
        <f>SUM([1]Sheet1!$J$2)</f>
        <v>20212.099999999999</v>
      </c>
      <c r="Q20" s="78">
        <f>SUM([2]Sheet1!$J$7)</f>
        <v>15509.69</v>
      </c>
      <c r="R20" s="78">
        <v>16244.13</v>
      </c>
      <c r="S20" s="77">
        <v>18623.63</v>
      </c>
      <c r="T20" s="77">
        <v>19029.509999999998</v>
      </c>
      <c r="U20" s="131">
        <f>SUM('2016 Nets'!I7)</f>
        <v>15271.38</v>
      </c>
      <c r="V20" s="139">
        <f>SUM('2017 Nets'!S6)</f>
        <v>11458.73</v>
      </c>
      <c r="W20" s="154">
        <f t="shared" si="0"/>
        <v>-3812.6499999999996</v>
      </c>
      <c r="X20" s="83"/>
      <c r="Y20" s="84"/>
    </row>
    <row r="21" spans="1:25" ht="24.9" customHeight="1" x14ac:dyDescent="0.25">
      <c r="A21" s="74" t="s">
        <v>121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7">
        <v>0</v>
      </c>
      <c r="M21" s="77">
        <v>0</v>
      </c>
      <c r="N21" s="77">
        <v>0</v>
      </c>
      <c r="O21" s="77">
        <v>0</v>
      </c>
      <c r="P21" s="77">
        <f>SUM([1]Sheet1!$J$7)</f>
        <v>745.21</v>
      </c>
      <c r="Q21" s="78">
        <v>0</v>
      </c>
      <c r="R21" s="78">
        <v>0</v>
      </c>
      <c r="S21" s="77">
        <v>0</v>
      </c>
      <c r="T21" s="77">
        <v>0</v>
      </c>
      <c r="U21" s="131">
        <v>0</v>
      </c>
      <c r="V21" s="139">
        <v>0</v>
      </c>
      <c r="W21" s="77">
        <f t="shared" si="0"/>
        <v>0</v>
      </c>
      <c r="X21" s="83"/>
      <c r="Y21" s="84"/>
    </row>
    <row r="22" spans="1:25" ht="24.9" customHeight="1" x14ac:dyDescent="0.25">
      <c r="A22" s="74" t="s">
        <v>122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7">
        <v>0</v>
      </c>
      <c r="M22" s="77">
        <v>5463.99</v>
      </c>
      <c r="N22" s="77">
        <v>0</v>
      </c>
      <c r="O22" s="77">
        <v>0</v>
      </c>
      <c r="P22" s="77">
        <v>0</v>
      </c>
      <c r="Q22" s="78">
        <v>0</v>
      </c>
      <c r="R22" s="78">
        <v>0</v>
      </c>
      <c r="S22" s="77">
        <v>0</v>
      </c>
      <c r="T22" s="77">
        <v>0</v>
      </c>
      <c r="U22" s="131">
        <v>0</v>
      </c>
      <c r="V22" s="139">
        <v>0</v>
      </c>
      <c r="W22" s="77">
        <f t="shared" si="0"/>
        <v>0</v>
      </c>
      <c r="X22" s="83"/>
      <c r="Y22" s="84"/>
    </row>
    <row r="23" spans="1:25" ht="24.9" customHeight="1" x14ac:dyDescent="0.25">
      <c r="A23" s="86" t="s">
        <v>123</v>
      </c>
      <c r="B23" s="87">
        <v>4551.46</v>
      </c>
      <c r="C23" s="87">
        <v>6150</v>
      </c>
      <c r="D23" s="88">
        <v>201.19</v>
      </c>
      <c r="E23" s="88"/>
      <c r="F23" s="86"/>
      <c r="G23" s="87">
        <v>9776.77</v>
      </c>
      <c r="H23" s="87">
        <f>SUM(B23+C23-D23-E23)</f>
        <v>10500.269999999999</v>
      </c>
      <c r="I23" s="87">
        <v>11485.35</v>
      </c>
      <c r="J23" s="87">
        <v>10103.44</v>
      </c>
      <c r="K23" s="87">
        <v>8611.84</v>
      </c>
      <c r="L23" s="89">
        <v>4353.87</v>
      </c>
      <c r="M23" s="89">
        <v>5895.65</v>
      </c>
      <c r="N23" s="89">
        <v>0</v>
      </c>
      <c r="O23" s="89">
        <v>990.14</v>
      </c>
      <c r="P23" s="89">
        <f>SUM([1]Sheet1!$J$38)</f>
        <v>2279.4400000000005</v>
      </c>
      <c r="Q23" s="90">
        <f>SUM([2]Sheet1!$J$22)</f>
        <v>1623.6699999999998</v>
      </c>
      <c r="R23" s="90">
        <v>0</v>
      </c>
      <c r="S23" s="89">
        <v>0</v>
      </c>
      <c r="T23" s="89">
        <v>0</v>
      </c>
      <c r="U23" s="133">
        <v>0</v>
      </c>
      <c r="V23" s="141">
        <v>0</v>
      </c>
      <c r="W23" s="77">
        <f t="shared" si="0"/>
        <v>0</v>
      </c>
      <c r="X23" s="83"/>
      <c r="Y23" s="84"/>
    </row>
    <row r="24" spans="1:25" ht="24.9" customHeight="1" x14ac:dyDescent="0.3">
      <c r="A24" s="74" t="s">
        <v>124</v>
      </c>
      <c r="B24" s="75">
        <v>11469.54</v>
      </c>
      <c r="D24" s="76">
        <v>329.92</v>
      </c>
      <c r="G24" s="75">
        <v>10386.959999999999</v>
      </c>
      <c r="H24" s="75">
        <f>SUM(B24+C24-D24-E24)</f>
        <v>11139.62</v>
      </c>
      <c r="I24" s="75">
        <v>10508.13</v>
      </c>
      <c r="J24" s="75">
        <v>6369.54</v>
      </c>
      <c r="K24" s="75">
        <v>4819</v>
      </c>
      <c r="L24" s="77">
        <v>6334.92</v>
      </c>
      <c r="M24" s="77">
        <v>8544.39</v>
      </c>
      <c r="N24" s="77">
        <v>13789.53</v>
      </c>
      <c r="O24" s="77">
        <v>6150.77</v>
      </c>
      <c r="P24" s="77">
        <v>0</v>
      </c>
      <c r="Q24" s="78">
        <v>0</v>
      </c>
      <c r="R24" s="78">
        <v>0</v>
      </c>
      <c r="S24" s="77">
        <v>0</v>
      </c>
      <c r="T24" s="77">
        <v>0</v>
      </c>
      <c r="U24" s="131">
        <v>0</v>
      </c>
      <c r="V24" s="139">
        <v>0</v>
      </c>
      <c r="W24" s="77">
        <f t="shared" si="0"/>
        <v>0</v>
      </c>
      <c r="X24" s="91"/>
      <c r="Y24" s="84"/>
    </row>
    <row r="25" spans="1:25" ht="24.9" customHeight="1" x14ac:dyDescent="0.25">
      <c r="A25" s="74" t="s">
        <v>125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7">
        <v>0</v>
      </c>
      <c r="M25" s="77">
        <v>0</v>
      </c>
      <c r="N25" s="77">
        <v>0</v>
      </c>
      <c r="O25" s="77">
        <v>2719.69</v>
      </c>
      <c r="P25" s="77">
        <f>SUM([1]Sheet1!$J$31)</f>
        <v>874.58000000000015</v>
      </c>
      <c r="Q25" s="78">
        <v>0</v>
      </c>
      <c r="R25" s="78">
        <v>0</v>
      </c>
      <c r="S25" s="77">
        <v>0</v>
      </c>
      <c r="T25" s="77">
        <v>0</v>
      </c>
      <c r="U25" s="131">
        <v>0</v>
      </c>
      <c r="V25" s="139">
        <v>0</v>
      </c>
      <c r="W25" s="77">
        <f t="shared" si="0"/>
        <v>0</v>
      </c>
      <c r="X25" s="83"/>
      <c r="Y25" s="84"/>
    </row>
    <row r="26" spans="1:25" ht="24.9" customHeight="1" x14ac:dyDescent="0.25">
      <c r="A26" s="74" t="s">
        <v>40</v>
      </c>
      <c r="B26" s="75">
        <v>6624.25</v>
      </c>
      <c r="C26" s="75">
        <v>5221.1400000000003</v>
      </c>
      <c r="D26" s="76">
        <v>275.13</v>
      </c>
      <c r="G26" s="75">
        <v>15394.19</v>
      </c>
      <c r="H26" s="75">
        <f>SUM(B26+C26-D26-E26)</f>
        <v>11570.26</v>
      </c>
      <c r="I26" s="75">
        <v>9876.3799999999992</v>
      </c>
      <c r="J26" s="75">
        <v>11992.6</v>
      </c>
      <c r="K26" s="75">
        <v>6438</v>
      </c>
      <c r="L26" s="77">
        <v>13732.99</v>
      </c>
      <c r="M26" s="77">
        <v>6808.58</v>
      </c>
      <c r="N26" s="77">
        <v>7718.96</v>
      </c>
      <c r="O26" s="77">
        <v>8878</v>
      </c>
      <c r="P26" s="77">
        <f>SUM([1]Sheet1!$J$14)</f>
        <v>10441.81</v>
      </c>
      <c r="Q26" s="78">
        <f>SUM([2]Sheet1!$J$21)</f>
        <v>10695.7</v>
      </c>
      <c r="R26" s="78">
        <v>6325.26</v>
      </c>
      <c r="S26" s="77">
        <v>9985.7199999999993</v>
      </c>
      <c r="T26" s="77">
        <v>9305.35</v>
      </c>
      <c r="U26" s="131">
        <f>SUM('2016 Nets'!I27)</f>
        <v>6669.9100000000008</v>
      </c>
      <c r="V26" s="139">
        <f>SUM('2017 Nets'!S28)</f>
        <v>0</v>
      </c>
      <c r="W26" s="77"/>
      <c r="X26" s="115">
        <v>43076</v>
      </c>
      <c r="Y26" s="84"/>
    </row>
    <row r="27" spans="1:25" ht="24.9" customHeight="1" x14ac:dyDescent="0.25">
      <c r="A27" s="74" t="s">
        <v>17</v>
      </c>
      <c r="B27" s="75">
        <v>10899.58</v>
      </c>
      <c r="C27" s="75">
        <v>7531.45</v>
      </c>
      <c r="D27" s="76">
        <v>267.85000000000002</v>
      </c>
      <c r="G27" s="75">
        <v>5481.24</v>
      </c>
      <c r="H27" s="75">
        <f>SUM(B27+C27-D27-E27)</f>
        <v>18163.18</v>
      </c>
      <c r="I27" s="75">
        <v>9181.2099999999991</v>
      </c>
      <c r="J27" s="75">
        <v>4882.08</v>
      </c>
      <c r="K27" s="75">
        <v>10456.82</v>
      </c>
      <c r="L27" s="77">
        <v>4750.18</v>
      </c>
      <c r="M27" s="77">
        <v>8849.9699999999993</v>
      </c>
      <c r="N27" s="77">
        <v>9028.73</v>
      </c>
      <c r="O27" s="77">
        <v>7096.33</v>
      </c>
      <c r="P27" s="77">
        <f>SUM([1]Sheet1!$J$19)</f>
        <v>7224.68</v>
      </c>
      <c r="Q27" s="78">
        <f>SUM([2]Sheet1!$J$23)</f>
        <v>13149.140000000001</v>
      </c>
      <c r="R27" s="78">
        <v>11657.73</v>
      </c>
      <c r="S27" s="77">
        <v>9058.32</v>
      </c>
      <c r="T27" s="77">
        <v>0</v>
      </c>
      <c r="U27" s="131">
        <f>SUM('2016 Nets'!I25)</f>
        <v>170.86000000000087</v>
      </c>
      <c r="V27" s="139">
        <f>SUM('2017 Nets'!S27)</f>
        <v>-1516.8400000000001</v>
      </c>
      <c r="W27" s="77">
        <f t="shared" si="0"/>
        <v>-1687.700000000001</v>
      </c>
      <c r="X27" s="83"/>
      <c r="Y27" s="84"/>
    </row>
    <row r="28" spans="1:25" ht="24.9" customHeight="1" x14ac:dyDescent="0.25">
      <c r="A28" s="74" t="s">
        <v>25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7">
        <v>0</v>
      </c>
      <c r="M28" s="77">
        <v>0</v>
      </c>
      <c r="N28" s="77">
        <v>0</v>
      </c>
      <c r="O28" s="77">
        <v>0</v>
      </c>
      <c r="P28" s="77">
        <v>0</v>
      </c>
      <c r="Q28" s="78">
        <v>0</v>
      </c>
      <c r="R28" s="78">
        <v>0</v>
      </c>
      <c r="S28" s="77">
        <v>331.23</v>
      </c>
      <c r="T28" s="77">
        <v>0</v>
      </c>
      <c r="U28" s="131">
        <f>SUM('2016 Nets'!I17)</f>
        <v>2124.87</v>
      </c>
      <c r="V28" s="139">
        <f>SUM('2017 Nets'!S16)</f>
        <v>2717.17</v>
      </c>
      <c r="W28" s="77">
        <f t="shared" si="0"/>
        <v>592.30000000000018</v>
      </c>
      <c r="X28" s="83"/>
      <c r="Y28" s="84"/>
    </row>
    <row r="29" spans="1:25" ht="24.9" customHeight="1" x14ac:dyDescent="0.25">
      <c r="A29" s="74" t="s">
        <v>53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7">
        <v>0</v>
      </c>
      <c r="M29" s="77">
        <v>0</v>
      </c>
      <c r="N29" s="77">
        <v>0</v>
      </c>
      <c r="O29" s="77">
        <v>0</v>
      </c>
      <c r="P29" s="77">
        <v>0</v>
      </c>
      <c r="Q29" s="78">
        <v>0</v>
      </c>
      <c r="R29" s="78">
        <v>0</v>
      </c>
      <c r="S29" s="77">
        <v>0</v>
      </c>
      <c r="T29" s="77">
        <v>0</v>
      </c>
      <c r="U29" s="131">
        <f>SUM('2016 Nets'!I10)</f>
        <v>1427.8400000000001</v>
      </c>
      <c r="V29" s="139">
        <f>SUM('2017 Nets'!S10)</f>
        <v>695.54</v>
      </c>
      <c r="W29" s="154">
        <f t="shared" si="0"/>
        <v>-732.30000000000018</v>
      </c>
      <c r="X29" s="83"/>
      <c r="Y29" s="84"/>
    </row>
    <row r="30" spans="1:25" ht="24.9" customHeight="1" x14ac:dyDescent="0.25">
      <c r="A30" s="74" t="s">
        <v>126</v>
      </c>
      <c r="B30" s="75">
        <v>2934.57</v>
      </c>
      <c r="C30" s="75">
        <v>317.06</v>
      </c>
      <c r="D30" s="76">
        <v>127.61</v>
      </c>
      <c r="G30" s="75">
        <v>0</v>
      </c>
      <c r="H30" s="75">
        <f>SUM(B30+C30-D30-E30)</f>
        <v>3124.02</v>
      </c>
      <c r="I30" s="75">
        <v>6649.06</v>
      </c>
      <c r="J30" s="75">
        <v>5003.88</v>
      </c>
      <c r="K30" s="75">
        <v>3023.35</v>
      </c>
      <c r="L30" s="77">
        <v>4946.07</v>
      </c>
      <c r="M30" s="77">
        <v>2518.4</v>
      </c>
      <c r="N30" s="77">
        <v>5479.26</v>
      </c>
      <c r="O30" s="77">
        <v>4885.47</v>
      </c>
      <c r="P30" s="77">
        <f>SUM([1]Sheet1!$J$18)</f>
        <v>6667.5599999999995</v>
      </c>
      <c r="Q30" s="78">
        <v>0</v>
      </c>
      <c r="R30" s="78">
        <v>0</v>
      </c>
      <c r="S30" s="77">
        <v>0</v>
      </c>
      <c r="T30" s="77">
        <v>0</v>
      </c>
      <c r="U30" s="131">
        <v>0</v>
      </c>
      <c r="V30" s="139">
        <v>0</v>
      </c>
      <c r="W30" s="77">
        <f t="shared" si="0"/>
        <v>0</v>
      </c>
      <c r="X30" s="83"/>
      <c r="Y30" s="84"/>
    </row>
    <row r="31" spans="1:25" ht="24.9" customHeight="1" x14ac:dyDescent="0.25">
      <c r="A31" s="74" t="s">
        <v>9</v>
      </c>
      <c r="B31" s="75">
        <v>9657.39</v>
      </c>
      <c r="C31" s="75">
        <v>2000</v>
      </c>
      <c r="D31" s="76">
        <v>344.96</v>
      </c>
      <c r="G31" s="75">
        <v>19407.669999999998</v>
      </c>
      <c r="H31" s="75">
        <f>SUM(B31+C31-D31-E31)</f>
        <v>11312.43</v>
      </c>
      <c r="I31" s="75">
        <v>14512.91</v>
      </c>
      <c r="J31" s="75">
        <v>9008.41</v>
      </c>
      <c r="K31" s="75">
        <v>16057.76</v>
      </c>
      <c r="L31" s="77">
        <v>11850.41</v>
      </c>
      <c r="M31" s="77">
        <v>16563.16</v>
      </c>
      <c r="N31" s="77">
        <v>11855.98</v>
      </c>
      <c r="O31" s="77">
        <v>5930.89</v>
      </c>
      <c r="P31" s="77">
        <f>SUM([1]Sheet1!$J$8)</f>
        <v>7842.51</v>
      </c>
      <c r="Q31" s="78">
        <f>SUM([2]Sheet1!$J$15)</f>
        <v>15446.31</v>
      </c>
      <c r="R31" s="78">
        <v>13249.54</v>
      </c>
      <c r="S31" s="77">
        <v>15716.38</v>
      </c>
      <c r="T31" s="77">
        <v>6324.3</v>
      </c>
      <c r="U31" s="131">
        <v>0</v>
      </c>
      <c r="V31" s="139">
        <v>0</v>
      </c>
      <c r="W31" s="77">
        <f t="shared" si="0"/>
        <v>0</v>
      </c>
      <c r="X31" s="83"/>
      <c r="Y31" s="84"/>
    </row>
    <row r="32" spans="1:25" ht="24.9" customHeight="1" x14ac:dyDescent="0.25">
      <c r="A32" s="74" t="s">
        <v>127</v>
      </c>
      <c r="B32" s="75">
        <v>12937.01</v>
      </c>
      <c r="C32" s="75">
        <v>14256.2</v>
      </c>
      <c r="D32" s="76">
        <v>433.74</v>
      </c>
      <c r="G32" s="75">
        <v>17871.95</v>
      </c>
      <c r="H32" s="75">
        <f>SUM(B32+C32-D32-E32)</f>
        <v>26759.469999999998</v>
      </c>
      <c r="I32" s="75">
        <v>16497.54</v>
      </c>
      <c r="J32" s="75">
        <v>18708.330000000002</v>
      </c>
      <c r="K32" s="75">
        <v>14425.32</v>
      </c>
      <c r="L32" s="77">
        <v>21179.67</v>
      </c>
      <c r="M32" s="77">
        <v>0</v>
      </c>
      <c r="N32" s="77">
        <v>0</v>
      </c>
      <c r="O32" s="77">
        <v>0</v>
      </c>
      <c r="P32" s="77">
        <v>0</v>
      </c>
      <c r="Q32" s="78">
        <v>0</v>
      </c>
      <c r="R32" s="78">
        <v>0</v>
      </c>
      <c r="S32" s="77">
        <v>0</v>
      </c>
      <c r="T32" s="77">
        <v>0</v>
      </c>
      <c r="U32" s="131">
        <v>0</v>
      </c>
      <c r="V32" s="139">
        <v>0</v>
      </c>
      <c r="W32" s="77">
        <f t="shared" si="0"/>
        <v>0</v>
      </c>
      <c r="X32" s="83"/>
      <c r="Y32" s="84"/>
    </row>
    <row r="33" spans="1:25" ht="24.9" customHeight="1" x14ac:dyDescent="0.25">
      <c r="A33" s="74" t="s">
        <v>128</v>
      </c>
      <c r="B33" s="75">
        <v>19938.61</v>
      </c>
      <c r="C33" s="75">
        <v>3742.5</v>
      </c>
      <c r="D33" s="76">
        <v>792.89</v>
      </c>
      <c r="G33" s="75">
        <v>24878.94</v>
      </c>
      <c r="H33" s="75">
        <f>SUM(B33+C33-D33-E33)</f>
        <v>22888.22</v>
      </c>
      <c r="I33" s="75">
        <v>22435.52</v>
      </c>
      <c r="J33" s="75">
        <v>23059.33</v>
      </c>
      <c r="K33" s="75">
        <v>21114.28</v>
      </c>
      <c r="L33" s="77">
        <v>20361.18</v>
      </c>
      <c r="M33" s="77">
        <v>17690.939999999999</v>
      </c>
      <c r="N33" s="77">
        <v>23912.880000000001</v>
      </c>
      <c r="O33" s="77">
        <v>15716.77</v>
      </c>
      <c r="P33" s="77">
        <v>0</v>
      </c>
      <c r="Q33" s="78">
        <v>0</v>
      </c>
      <c r="R33" s="78">
        <v>0</v>
      </c>
      <c r="S33" s="77">
        <v>0</v>
      </c>
      <c r="T33" s="77">
        <v>0</v>
      </c>
      <c r="U33" s="131">
        <v>0</v>
      </c>
      <c r="V33" s="139">
        <v>0</v>
      </c>
      <c r="W33" s="77">
        <f t="shared" si="0"/>
        <v>0</v>
      </c>
      <c r="X33" s="83"/>
      <c r="Y33" s="84"/>
    </row>
    <row r="34" spans="1:25" ht="24.9" customHeight="1" x14ac:dyDescent="0.25">
      <c r="A34" s="74" t="s">
        <v>129</v>
      </c>
      <c r="B34" s="75">
        <v>3887.29</v>
      </c>
      <c r="D34" s="76">
        <v>176.89</v>
      </c>
      <c r="G34" s="75">
        <v>5797.97</v>
      </c>
      <c r="H34" s="75">
        <f>SUM(B34+C34-D34-E34)</f>
        <v>3710.4</v>
      </c>
      <c r="I34" s="75">
        <v>2116.5500000000002</v>
      </c>
      <c r="J34" s="75">
        <v>0</v>
      </c>
      <c r="K34" s="75">
        <v>2070.25</v>
      </c>
      <c r="L34" s="77">
        <v>0</v>
      </c>
      <c r="M34" s="77">
        <v>0</v>
      </c>
      <c r="N34" s="77">
        <v>0</v>
      </c>
      <c r="O34" s="77">
        <v>0</v>
      </c>
      <c r="P34" s="77">
        <v>0</v>
      </c>
      <c r="Q34" s="78">
        <v>0</v>
      </c>
      <c r="R34" s="78">
        <v>0</v>
      </c>
      <c r="S34" s="77">
        <v>0</v>
      </c>
      <c r="T34" s="77">
        <v>0</v>
      </c>
      <c r="U34" s="131">
        <v>0</v>
      </c>
      <c r="V34" s="139">
        <v>0</v>
      </c>
      <c r="W34" s="77">
        <f t="shared" si="0"/>
        <v>0</v>
      </c>
      <c r="X34" s="83"/>
      <c r="Y34" s="84"/>
    </row>
    <row r="35" spans="1:25" ht="24.9" customHeight="1" x14ac:dyDescent="0.25">
      <c r="A35" s="74" t="s">
        <v>130</v>
      </c>
      <c r="G35" s="75">
        <v>0</v>
      </c>
      <c r="H35" s="75">
        <v>0</v>
      </c>
      <c r="I35" s="75">
        <v>0</v>
      </c>
      <c r="J35" s="75">
        <v>0</v>
      </c>
      <c r="K35" s="75">
        <v>13131.84</v>
      </c>
      <c r="L35" s="77">
        <v>9304.39</v>
      </c>
      <c r="M35" s="77">
        <v>7919.21</v>
      </c>
      <c r="N35" s="77">
        <v>14169.52</v>
      </c>
      <c r="O35" s="77">
        <v>6586.43</v>
      </c>
      <c r="P35" s="77">
        <f>SUM([1]Sheet1!$J$27)</f>
        <v>8426.619999999999</v>
      </c>
      <c r="Q35" s="78">
        <f>SUM([2]Sheet1!$J$8)</f>
        <v>13142.3</v>
      </c>
      <c r="R35" s="78">
        <v>19809.03</v>
      </c>
      <c r="S35" s="77">
        <v>17997.52</v>
      </c>
      <c r="T35" s="77">
        <v>22298.99</v>
      </c>
      <c r="U35" s="131">
        <f>SUM('2016 Nets'!I3)</f>
        <v>26633.140000000003</v>
      </c>
      <c r="V35" s="139">
        <f>SUM('2017 Nets'!S2)</f>
        <v>19093.000000000004</v>
      </c>
      <c r="W35" s="154">
        <f t="shared" si="0"/>
        <v>-7540.1399999999994</v>
      </c>
      <c r="X35" s="83"/>
      <c r="Y35" s="84"/>
    </row>
    <row r="36" spans="1:25" ht="24.9" customHeight="1" x14ac:dyDescent="0.25">
      <c r="A36" s="74" t="s">
        <v>21</v>
      </c>
      <c r="B36" s="75">
        <v>2472.0700000000002</v>
      </c>
      <c r="C36" s="75">
        <v>2464.25</v>
      </c>
      <c r="D36" s="76">
        <v>162.35</v>
      </c>
      <c r="G36" s="75">
        <v>6456.91</v>
      </c>
      <c r="H36" s="75">
        <f>SUM(B36+C36-D36-E36)</f>
        <v>4773.9699999999993</v>
      </c>
      <c r="I36" s="75">
        <v>12039.18</v>
      </c>
      <c r="J36" s="75">
        <v>9836.19</v>
      </c>
      <c r="K36" s="75">
        <v>1906.48</v>
      </c>
      <c r="L36" s="77">
        <v>10873.09</v>
      </c>
      <c r="M36" s="77">
        <v>8484.48</v>
      </c>
      <c r="N36" s="77">
        <v>8553.18</v>
      </c>
      <c r="O36" s="77">
        <v>5463.09</v>
      </c>
      <c r="P36" s="77">
        <f>SUM([1]Sheet1!$J$16)</f>
        <v>8631.7099999999991</v>
      </c>
      <c r="Q36" s="78">
        <f>SUM([2]Sheet1!$J$20)</f>
        <v>5214.9399999999996</v>
      </c>
      <c r="R36" s="78">
        <v>3308.65</v>
      </c>
      <c r="S36" s="77">
        <v>0</v>
      </c>
      <c r="T36" s="77">
        <v>0</v>
      </c>
      <c r="U36" s="131">
        <v>0</v>
      </c>
      <c r="V36" s="139">
        <v>0</v>
      </c>
      <c r="W36" s="77">
        <f t="shared" si="0"/>
        <v>0</v>
      </c>
      <c r="X36" s="83"/>
      <c r="Y36" s="84"/>
    </row>
    <row r="37" spans="1:25" ht="24.9" customHeight="1" x14ac:dyDescent="0.25">
      <c r="A37" s="74" t="s">
        <v>34</v>
      </c>
      <c r="L37" s="77"/>
      <c r="M37" s="77"/>
      <c r="N37" s="77"/>
      <c r="O37" s="77"/>
      <c r="P37" s="77">
        <v>0</v>
      </c>
      <c r="Q37" s="78">
        <v>0</v>
      </c>
      <c r="R37" s="78">
        <v>0</v>
      </c>
      <c r="S37" s="77">
        <v>0</v>
      </c>
      <c r="T37" s="77">
        <v>3456.62</v>
      </c>
      <c r="U37" s="131">
        <f>SUM('2016 Nets'!I12)</f>
        <v>2790.73</v>
      </c>
      <c r="V37" s="139">
        <f>SUM('2017 Nets'!S13)</f>
        <v>2412</v>
      </c>
      <c r="W37" s="154">
        <f t="shared" si="0"/>
        <v>-378.73</v>
      </c>
      <c r="X37" s="83"/>
      <c r="Y37" s="84"/>
    </row>
    <row r="38" spans="1:25" ht="24.9" customHeight="1" x14ac:dyDescent="0.25">
      <c r="A38" s="74" t="s">
        <v>131</v>
      </c>
      <c r="B38" s="75">
        <v>2652.43</v>
      </c>
      <c r="D38" s="76">
        <v>176.66</v>
      </c>
      <c r="G38" s="75">
        <v>6479.83</v>
      </c>
      <c r="H38" s="75">
        <v>3475.77</v>
      </c>
      <c r="I38" s="75">
        <v>0</v>
      </c>
      <c r="J38" s="75">
        <v>0</v>
      </c>
      <c r="K38" s="75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8">
        <v>0</v>
      </c>
      <c r="R38" s="78">
        <v>0</v>
      </c>
      <c r="S38" s="77">
        <v>0</v>
      </c>
      <c r="T38" s="77">
        <v>0</v>
      </c>
      <c r="U38" s="131">
        <v>0</v>
      </c>
      <c r="V38" s="139">
        <v>0</v>
      </c>
      <c r="W38" s="77">
        <f t="shared" si="0"/>
        <v>0</v>
      </c>
      <c r="X38" s="83"/>
      <c r="Y38" s="84"/>
    </row>
    <row r="39" spans="1:25" ht="24.9" customHeight="1" x14ac:dyDescent="0.25">
      <c r="A39" s="74" t="s">
        <v>13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77">
        <v>0</v>
      </c>
      <c r="M39" s="77">
        <v>0</v>
      </c>
      <c r="N39" s="77">
        <v>12223.7</v>
      </c>
      <c r="O39" s="77">
        <v>6858.76</v>
      </c>
      <c r="P39" s="77">
        <f>SUM([1]Sheet1!$J$36)</f>
        <v>9593.86</v>
      </c>
      <c r="Q39" s="78">
        <f>SUM([2]Sheet1!$J$14)</f>
        <v>8783.6700000000019</v>
      </c>
      <c r="R39" s="78">
        <v>5393.97</v>
      </c>
      <c r="S39" s="77">
        <v>0</v>
      </c>
      <c r="T39" s="77">
        <v>0</v>
      </c>
      <c r="U39" s="131">
        <v>0</v>
      </c>
      <c r="V39" s="139">
        <v>0</v>
      </c>
      <c r="W39" s="77">
        <f t="shared" si="0"/>
        <v>0</v>
      </c>
      <c r="X39" s="83"/>
      <c r="Y39" s="84"/>
    </row>
    <row r="40" spans="1:25" ht="24.9" customHeight="1" x14ac:dyDescent="0.25">
      <c r="A40" s="74" t="s">
        <v>132</v>
      </c>
      <c r="B40" s="75">
        <v>6058.2</v>
      </c>
      <c r="C40" s="75">
        <v>5652.32</v>
      </c>
      <c r="D40" s="76">
        <v>213.9</v>
      </c>
      <c r="G40" s="75">
        <v>15660.7</v>
      </c>
      <c r="H40" s="75">
        <f>SUM(B40+C40-D40-E40)</f>
        <v>11496.62</v>
      </c>
      <c r="I40" s="75">
        <v>12697.11</v>
      </c>
      <c r="J40" s="75">
        <v>13253.47</v>
      </c>
      <c r="K40" s="75">
        <v>11691.22</v>
      </c>
      <c r="L40" s="77">
        <v>13288.12</v>
      </c>
      <c r="M40" s="77">
        <v>11702.09</v>
      </c>
      <c r="N40" s="77">
        <v>11824.11</v>
      </c>
      <c r="O40" s="77">
        <v>10942.67</v>
      </c>
      <c r="P40" s="77">
        <v>0</v>
      </c>
      <c r="Q40" s="78">
        <v>0</v>
      </c>
      <c r="R40" s="78">
        <v>0</v>
      </c>
      <c r="S40" s="77">
        <v>0</v>
      </c>
      <c r="T40" s="77">
        <v>10173.219999999999</v>
      </c>
      <c r="U40" s="131">
        <f>SUM('2016 Nets'!I2)</f>
        <v>15812.97</v>
      </c>
      <c r="V40" s="139">
        <v>0</v>
      </c>
      <c r="W40" s="154">
        <f t="shared" si="0"/>
        <v>-15812.97</v>
      </c>
      <c r="X40" s="83"/>
      <c r="Y40" s="84"/>
    </row>
    <row r="41" spans="1:25" ht="24.9" customHeight="1" x14ac:dyDescent="0.25">
      <c r="A41" s="74" t="s">
        <v>133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7">
        <v>0</v>
      </c>
      <c r="M41" s="77">
        <v>0</v>
      </c>
      <c r="N41" s="77">
        <v>0</v>
      </c>
      <c r="O41" s="77">
        <v>0</v>
      </c>
      <c r="P41" s="77">
        <f>SUM([1]Sheet1!$J$34)</f>
        <v>982.07999999999993</v>
      </c>
      <c r="Q41" s="78">
        <v>0</v>
      </c>
      <c r="R41" s="78">
        <v>0</v>
      </c>
      <c r="S41" s="77">
        <v>0</v>
      </c>
      <c r="T41" s="77">
        <v>0</v>
      </c>
      <c r="U41" s="131">
        <v>0</v>
      </c>
      <c r="V41" s="139">
        <v>0</v>
      </c>
      <c r="W41" s="77">
        <f t="shared" si="0"/>
        <v>0</v>
      </c>
      <c r="X41" s="83"/>
      <c r="Y41" s="84"/>
    </row>
    <row r="42" spans="1:25" ht="24.9" customHeight="1" x14ac:dyDescent="0.25">
      <c r="A42" s="74" t="s">
        <v>134</v>
      </c>
      <c r="B42" s="75">
        <v>3631.05</v>
      </c>
      <c r="C42" s="75">
        <v>4349.9399999999996</v>
      </c>
      <c r="D42" s="76">
        <v>147.18</v>
      </c>
      <c r="G42" s="75">
        <v>2736</v>
      </c>
      <c r="H42" s="75">
        <f>SUM(B42+C42-D42-E42)</f>
        <v>7833.8099999999995</v>
      </c>
      <c r="I42" s="75">
        <v>1632.9</v>
      </c>
      <c r="J42" s="75">
        <v>3534.66</v>
      </c>
      <c r="K42" s="75">
        <v>5143.5200000000004</v>
      </c>
      <c r="L42" s="77">
        <v>0</v>
      </c>
      <c r="M42" s="77">
        <v>0</v>
      </c>
      <c r="N42" s="77">
        <v>0</v>
      </c>
      <c r="O42" s="77">
        <v>0</v>
      </c>
      <c r="P42" s="77">
        <v>0</v>
      </c>
      <c r="Q42" s="78">
        <v>0</v>
      </c>
      <c r="R42" s="78">
        <v>1703.63</v>
      </c>
      <c r="S42" s="77">
        <v>0</v>
      </c>
      <c r="T42" s="77">
        <v>0</v>
      </c>
      <c r="U42" s="131">
        <f>SUM('2016 Nets'!I21)</f>
        <v>1492.0799999999997</v>
      </c>
      <c r="V42" s="139">
        <f>SUM('2017 Nets'!S21)</f>
        <v>331.08000000000004</v>
      </c>
      <c r="W42" s="154">
        <f t="shared" si="0"/>
        <v>-1160.9999999999995</v>
      </c>
      <c r="X42" s="83" t="s">
        <v>211</v>
      </c>
      <c r="Y42" s="84"/>
    </row>
    <row r="43" spans="1:25" ht="24.9" customHeight="1" x14ac:dyDescent="0.25">
      <c r="A43" s="74" t="s">
        <v>135</v>
      </c>
      <c r="B43" s="75">
        <v>4473.1000000000004</v>
      </c>
      <c r="C43" s="75">
        <v>4098.2299999999996</v>
      </c>
      <c r="D43" s="76">
        <v>158.97999999999999</v>
      </c>
      <c r="G43" s="75">
        <v>8362.7099999999991</v>
      </c>
      <c r="H43" s="75">
        <f>SUM(B43+C43-D43-E43)</f>
        <v>8412.35</v>
      </c>
      <c r="I43" s="75">
        <v>11354.69</v>
      </c>
      <c r="J43" s="75">
        <v>13653.37</v>
      </c>
      <c r="K43" s="75">
        <v>9762.2199999999993</v>
      </c>
      <c r="L43" s="77">
        <v>7320.25</v>
      </c>
      <c r="M43" s="77">
        <v>10064.01</v>
      </c>
      <c r="N43" s="77">
        <v>8571.19</v>
      </c>
      <c r="O43" s="77">
        <v>6954.67</v>
      </c>
      <c r="P43" s="77">
        <f>SUM([1]Sheet1!$J$15)</f>
        <v>6181.4800000000005</v>
      </c>
      <c r="Q43" s="78">
        <f>SUM([2]Sheet1!$J$19)</f>
        <v>5676.38</v>
      </c>
      <c r="R43" s="78">
        <v>10431.790000000001</v>
      </c>
      <c r="S43" s="77">
        <v>7606.57</v>
      </c>
      <c r="T43" s="77">
        <v>5499.96</v>
      </c>
      <c r="U43" s="131">
        <v>0</v>
      </c>
      <c r="V43" s="139">
        <v>0</v>
      </c>
      <c r="W43" s="77">
        <f t="shared" si="0"/>
        <v>0</v>
      </c>
      <c r="X43" s="83"/>
      <c r="Y43" s="84"/>
    </row>
    <row r="44" spans="1:25" ht="24.9" customHeight="1" x14ac:dyDescent="0.25">
      <c r="A44" s="74" t="s">
        <v>136</v>
      </c>
      <c r="G44" s="75">
        <v>0</v>
      </c>
      <c r="H44" s="75">
        <v>0</v>
      </c>
      <c r="I44" s="75">
        <v>0</v>
      </c>
      <c r="J44" s="75">
        <v>0</v>
      </c>
      <c r="K44" s="75">
        <v>10788.37</v>
      </c>
      <c r="L44" s="77">
        <v>9441.6200000000008</v>
      </c>
      <c r="M44" s="77">
        <v>9371.14</v>
      </c>
      <c r="N44" s="77">
        <v>6116.8</v>
      </c>
      <c r="O44" s="77">
        <v>8650.2099999999991</v>
      </c>
      <c r="P44" s="77">
        <f>SUM([1]Sheet1!$J$4)</f>
        <v>12731.780000000002</v>
      </c>
      <c r="Q44" s="78">
        <f>SUM([2]Sheet1!$J$9)</f>
        <v>12205.36</v>
      </c>
      <c r="R44" s="78">
        <v>15347.63</v>
      </c>
      <c r="S44" s="77">
        <v>9099.92</v>
      </c>
      <c r="T44" s="77">
        <v>4796.74</v>
      </c>
      <c r="U44" s="131">
        <f>SUM('2016 Nets'!I9)</f>
        <v>5043.3900000000003</v>
      </c>
      <c r="V44" s="139">
        <f>SUM('2017 Nets'!S11)</f>
        <v>7977.7800000000007</v>
      </c>
      <c r="W44" s="77">
        <f t="shared" si="0"/>
        <v>2934.3900000000003</v>
      </c>
      <c r="X44" s="83"/>
      <c r="Y44" s="84"/>
    </row>
    <row r="45" spans="1:25" ht="24.9" customHeight="1" x14ac:dyDescent="0.25">
      <c r="A45" s="74" t="s">
        <v>137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77">
        <v>0</v>
      </c>
      <c r="M45" s="77">
        <v>0</v>
      </c>
      <c r="N45" s="77">
        <v>0</v>
      </c>
      <c r="O45" s="77">
        <v>0</v>
      </c>
      <c r="P45" s="77">
        <v>0</v>
      </c>
      <c r="Q45" s="78">
        <v>0</v>
      </c>
      <c r="R45" s="78">
        <v>4488.4799999999996</v>
      </c>
      <c r="S45" s="77">
        <v>2510.66</v>
      </c>
      <c r="T45" s="77">
        <v>5875.56</v>
      </c>
      <c r="U45" s="131">
        <f>SUM('2016 Nets'!I13)</f>
        <v>8139.32</v>
      </c>
      <c r="V45" s="139">
        <f>SUM('2017 Nets'!S14)</f>
        <v>7200.47</v>
      </c>
      <c r="W45" s="154">
        <f t="shared" si="0"/>
        <v>-938.84999999999945</v>
      </c>
      <c r="X45" s="83"/>
      <c r="Y45" s="84"/>
    </row>
    <row r="46" spans="1:25" ht="24.9" customHeight="1" x14ac:dyDescent="0.25">
      <c r="A46" s="74" t="s">
        <v>138</v>
      </c>
      <c r="G46" s="75">
        <v>0</v>
      </c>
      <c r="H46" s="75">
        <v>0</v>
      </c>
      <c r="I46" s="75">
        <v>0</v>
      </c>
      <c r="J46" s="75">
        <v>4604</v>
      </c>
      <c r="K46" s="75">
        <v>3232.7</v>
      </c>
      <c r="L46" s="77">
        <v>2949.14</v>
      </c>
      <c r="M46" s="77">
        <v>0</v>
      </c>
      <c r="N46" s="77">
        <v>0</v>
      </c>
      <c r="O46" s="77">
        <v>-993</v>
      </c>
      <c r="P46" s="77">
        <v>0</v>
      </c>
      <c r="Q46" s="78">
        <v>0</v>
      </c>
      <c r="R46" s="78">
        <v>0</v>
      </c>
      <c r="S46" s="77">
        <v>0</v>
      </c>
      <c r="T46" s="77">
        <v>0</v>
      </c>
      <c r="U46" s="131">
        <v>0</v>
      </c>
      <c r="V46" s="139">
        <v>0</v>
      </c>
      <c r="W46" s="77">
        <f t="shared" si="0"/>
        <v>0</v>
      </c>
      <c r="X46" s="83"/>
      <c r="Y46" s="84"/>
    </row>
    <row r="47" spans="1:25" ht="24.9" customHeight="1" x14ac:dyDescent="0.25">
      <c r="A47" s="74" t="s">
        <v>10</v>
      </c>
      <c r="B47" s="75">
        <v>874.04</v>
      </c>
      <c r="C47" s="75">
        <v>3535.73</v>
      </c>
      <c r="D47" s="76">
        <v>4.8499999999999996</v>
      </c>
      <c r="G47" s="75">
        <v>5432.54</v>
      </c>
      <c r="H47" s="75">
        <f>SUM(B47+C47-D47-E47)</f>
        <v>4404.92</v>
      </c>
      <c r="I47" s="75">
        <v>2773.87</v>
      </c>
      <c r="J47" s="75">
        <v>13781.07</v>
      </c>
      <c r="K47" s="75">
        <v>2719.72</v>
      </c>
      <c r="L47" s="77">
        <v>2862.58</v>
      </c>
      <c r="M47" s="77">
        <v>3405.39</v>
      </c>
      <c r="N47" s="77">
        <v>2119.09</v>
      </c>
      <c r="O47" s="77">
        <v>3141.59</v>
      </c>
      <c r="P47" s="77">
        <f>SUM([1]Sheet1!$J$11)</f>
        <v>2235.88</v>
      </c>
      <c r="Q47" s="78">
        <f>SUM([2]Sheet1!$J$17)</f>
        <v>4633.28</v>
      </c>
      <c r="R47" s="78">
        <v>2893.82</v>
      </c>
      <c r="S47" s="77">
        <v>2314.75</v>
      </c>
      <c r="T47" s="77">
        <v>3256.81</v>
      </c>
      <c r="U47" s="131">
        <f>SUM('2016 Nets'!I20)</f>
        <v>2294.33</v>
      </c>
      <c r="V47" s="139">
        <f>SUM('2017 Nets'!S22)</f>
        <v>2739.83</v>
      </c>
      <c r="W47" s="77">
        <f t="shared" si="0"/>
        <v>445.5</v>
      </c>
      <c r="X47" s="83"/>
      <c r="Y47" s="84"/>
    </row>
    <row r="48" spans="1:25" ht="24.9" customHeight="1" x14ac:dyDescent="0.25">
      <c r="A48" s="74" t="s">
        <v>139</v>
      </c>
      <c r="B48" s="75">
        <v>2046.73</v>
      </c>
      <c r="C48" s="75">
        <v>3626.69</v>
      </c>
      <c r="D48" s="76">
        <v>173.03</v>
      </c>
      <c r="G48" s="75">
        <v>4156.96</v>
      </c>
      <c r="H48" s="75">
        <f>SUM(B48+C48-D48-E48)</f>
        <v>5500.39</v>
      </c>
      <c r="I48" s="75">
        <v>4995.3599999999997</v>
      </c>
      <c r="J48" s="75">
        <v>7721.44</v>
      </c>
      <c r="K48" s="75">
        <v>10309.75</v>
      </c>
      <c r="L48" s="77">
        <v>3710.57</v>
      </c>
      <c r="M48" s="77">
        <v>3115.94</v>
      </c>
      <c r="N48" s="77">
        <v>-621.32000000000005</v>
      </c>
      <c r="O48" s="77">
        <v>1143.05</v>
      </c>
      <c r="P48" s="77">
        <v>0</v>
      </c>
      <c r="Q48" s="78">
        <v>0</v>
      </c>
      <c r="R48" s="78">
        <v>0</v>
      </c>
      <c r="S48" s="77">
        <v>0</v>
      </c>
      <c r="T48" s="77">
        <v>0</v>
      </c>
      <c r="U48" s="131">
        <v>0</v>
      </c>
      <c r="V48" s="139">
        <v>0</v>
      </c>
      <c r="W48" s="77">
        <f t="shared" si="0"/>
        <v>0</v>
      </c>
      <c r="X48" s="83"/>
      <c r="Y48" s="84"/>
    </row>
    <row r="49" spans="1:25" ht="24.9" customHeight="1" x14ac:dyDescent="0.25">
      <c r="A49" s="74" t="s">
        <v>140</v>
      </c>
      <c r="B49" s="75">
        <v>10273.280000000001</v>
      </c>
      <c r="C49" s="75">
        <v>400</v>
      </c>
      <c r="D49" s="76">
        <v>330.29</v>
      </c>
      <c r="E49" s="76">
        <v>4498.8500000000004</v>
      </c>
      <c r="F49" s="74" t="s">
        <v>141</v>
      </c>
      <c r="G49" s="75">
        <v>32182.84</v>
      </c>
      <c r="H49" s="75">
        <f>SUM(B49+C49-D49-E49)</f>
        <v>5844.1399999999994</v>
      </c>
      <c r="I49" s="75">
        <v>32154.12</v>
      </c>
      <c r="J49" s="75">
        <v>17526.009999999998</v>
      </c>
      <c r="K49" s="75">
        <v>29924.01</v>
      </c>
      <c r="L49" s="77">
        <v>27335</v>
      </c>
      <c r="M49" s="77">
        <v>26176.92</v>
      </c>
      <c r="N49" s="77">
        <v>10424.02</v>
      </c>
      <c r="O49" s="77">
        <v>4488.95</v>
      </c>
      <c r="P49" s="77">
        <f>SUM([1]Sheet1!$J$9)</f>
        <v>4736.7300000000005</v>
      </c>
      <c r="Q49" s="78">
        <f>SUM([2]Sheet1!$J$16)</f>
        <v>12640.840000000002</v>
      </c>
      <c r="R49" s="78">
        <v>10311.91</v>
      </c>
      <c r="S49" s="77">
        <v>12881.05</v>
      </c>
      <c r="T49" s="77">
        <v>14928.8</v>
      </c>
      <c r="U49" s="131">
        <f>SUM('2016 Nets'!I8)</f>
        <v>18248.96</v>
      </c>
      <c r="V49" s="139">
        <f>SUM('2017 Nets'!S8)</f>
        <v>24387.329999999998</v>
      </c>
      <c r="W49" s="77">
        <f t="shared" si="0"/>
        <v>6138.369999999999</v>
      </c>
      <c r="X49" s="92"/>
      <c r="Y49" s="84"/>
    </row>
    <row r="50" spans="1:25" ht="24.9" customHeight="1" x14ac:dyDescent="0.25">
      <c r="A50" s="74" t="s">
        <v>149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7">
        <v>0</v>
      </c>
      <c r="M50" s="77">
        <v>0</v>
      </c>
      <c r="N50" s="77">
        <v>0</v>
      </c>
      <c r="O50" s="77">
        <v>0</v>
      </c>
      <c r="P50" s="77">
        <v>0</v>
      </c>
      <c r="Q50" s="78">
        <v>0</v>
      </c>
      <c r="R50" s="78">
        <v>0</v>
      </c>
      <c r="S50" s="77">
        <v>0</v>
      </c>
      <c r="T50" s="77">
        <v>0</v>
      </c>
      <c r="U50" s="131">
        <f>SUM('2016 Nets'!I14)</f>
        <v>2123.31</v>
      </c>
      <c r="V50" s="139">
        <f>SUM('2017 Nets'!S18)</f>
        <v>1927.76</v>
      </c>
      <c r="W50" s="154">
        <f t="shared" si="0"/>
        <v>-195.54999999999995</v>
      </c>
      <c r="X50" s="92"/>
      <c r="Y50" s="84"/>
    </row>
    <row r="51" spans="1:25" ht="24.9" customHeight="1" x14ac:dyDescent="0.25">
      <c r="A51" s="74" t="s">
        <v>142</v>
      </c>
      <c r="B51" s="75">
        <v>6088.3</v>
      </c>
      <c r="D51" s="76">
        <v>248.83</v>
      </c>
      <c r="E51" s="76">
        <v>800</v>
      </c>
      <c r="F51" s="74" t="s">
        <v>141</v>
      </c>
      <c r="G51" s="75">
        <v>7132.82</v>
      </c>
      <c r="H51" s="75">
        <f>SUM(B51+C51-D51-E51)</f>
        <v>5039.47</v>
      </c>
      <c r="I51" s="75">
        <v>8434.01</v>
      </c>
      <c r="J51" s="75">
        <v>9584.86</v>
      </c>
      <c r="K51" s="75">
        <v>9044.82</v>
      </c>
      <c r="L51" s="77">
        <v>9063.74</v>
      </c>
      <c r="M51" s="77">
        <v>9308.7000000000007</v>
      </c>
      <c r="N51" s="77">
        <v>10644.22</v>
      </c>
      <c r="O51" s="77">
        <v>8883.84</v>
      </c>
      <c r="P51" s="77">
        <v>0</v>
      </c>
      <c r="Q51" s="78">
        <v>0</v>
      </c>
      <c r="R51" s="78">
        <v>0</v>
      </c>
      <c r="S51" s="77">
        <v>0</v>
      </c>
      <c r="T51" s="77">
        <v>0</v>
      </c>
      <c r="U51" s="131">
        <f>SUM('2016 Nets'!I19)</f>
        <v>2880.45</v>
      </c>
      <c r="V51" s="139">
        <f>SUM('2017 Nets'!S20)</f>
        <v>6932.3600000000006</v>
      </c>
      <c r="W51" s="77">
        <f t="shared" si="0"/>
        <v>4051.9100000000008</v>
      </c>
      <c r="X51" s="83"/>
      <c r="Y51" s="84"/>
    </row>
    <row r="52" spans="1:25" ht="24.9" customHeight="1" x14ac:dyDescent="0.25">
      <c r="A52" s="74" t="s">
        <v>11</v>
      </c>
      <c r="B52" s="75">
        <v>5559.95</v>
      </c>
      <c r="C52" s="75">
        <v>2053.64</v>
      </c>
      <c r="D52" s="76">
        <v>176.56</v>
      </c>
      <c r="G52" s="75">
        <v>9263.89</v>
      </c>
      <c r="H52" s="75">
        <f>SUM(B52+C52-D52-E52)</f>
        <v>7437.03</v>
      </c>
      <c r="I52" s="75">
        <v>2235.3000000000002</v>
      </c>
      <c r="J52" s="75">
        <v>5369</v>
      </c>
      <c r="K52" s="75">
        <v>6576.85</v>
      </c>
      <c r="L52" s="77">
        <v>3520.2</v>
      </c>
      <c r="M52" s="77">
        <v>2646.03</v>
      </c>
      <c r="N52" s="77">
        <v>4821.8900000000003</v>
      </c>
      <c r="O52" s="77">
        <v>3388.98</v>
      </c>
      <c r="P52" s="77">
        <f>SUM([1]Sheet1!$J$13)</f>
        <v>4719.7299999999996</v>
      </c>
      <c r="Q52" s="78">
        <f>SUM([2]Sheet1!$J$18)</f>
        <v>3577.32</v>
      </c>
      <c r="R52" s="78">
        <v>8118.9</v>
      </c>
      <c r="S52" s="77">
        <v>8470.74</v>
      </c>
      <c r="T52" s="77">
        <v>8426.17</v>
      </c>
      <c r="U52" s="131">
        <f>SUM('2016 Nets'!I24)</f>
        <v>11112.41</v>
      </c>
      <c r="V52" s="139">
        <f>SUM('2017 Nets'!S25)</f>
        <v>5731.82</v>
      </c>
      <c r="W52" s="77">
        <f t="shared" si="0"/>
        <v>-5380.59</v>
      </c>
      <c r="X52" s="83" t="s">
        <v>211</v>
      </c>
      <c r="Y52" s="84"/>
    </row>
    <row r="53" spans="1:25" ht="24.9" customHeight="1" x14ac:dyDescent="0.25">
      <c r="A53" s="74" t="s">
        <v>12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77">
        <v>0</v>
      </c>
      <c r="M53" s="77">
        <v>0</v>
      </c>
      <c r="N53" s="77">
        <v>82.58</v>
      </c>
      <c r="O53" s="77">
        <v>2192.86</v>
      </c>
      <c r="P53" s="77">
        <f>SUM([1]Sheet1!$J$12)</f>
        <v>-449.06999999999994</v>
      </c>
      <c r="Q53" s="78">
        <v>0</v>
      </c>
      <c r="R53" s="78">
        <v>2140.8000000000002</v>
      </c>
      <c r="S53" s="77">
        <v>2329.84</v>
      </c>
      <c r="T53" s="77">
        <v>5348.85</v>
      </c>
      <c r="U53" s="131">
        <f>SUM('2016 Nets'!I23)</f>
        <v>8693.1999999999989</v>
      </c>
      <c r="V53" s="139">
        <f>SUM('2017 Nets'!S24)</f>
        <v>6253.7400000000007</v>
      </c>
      <c r="W53" s="77">
        <f t="shared" si="0"/>
        <v>-2439.4599999999982</v>
      </c>
      <c r="X53" s="92" t="s">
        <v>211</v>
      </c>
      <c r="Y53" s="84"/>
    </row>
    <row r="54" spans="1:25" s="93" customFormat="1" ht="24.9" customHeight="1" x14ac:dyDescent="0.25">
      <c r="A54" s="93" t="s">
        <v>143</v>
      </c>
      <c r="B54" s="94"/>
      <c r="C54" s="94"/>
      <c r="D54" s="95"/>
      <c r="E54" s="95"/>
      <c r="G54" s="77">
        <v>0</v>
      </c>
      <c r="H54" s="96">
        <v>0</v>
      </c>
      <c r="I54" s="97">
        <v>0</v>
      </c>
      <c r="J54" s="75">
        <v>0</v>
      </c>
      <c r="K54" s="75">
        <v>0</v>
      </c>
      <c r="L54" s="77">
        <v>0</v>
      </c>
      <c r="M54" s="77">
        <v>0</v>
      </c>
      <c r="N54" s="77">
        <v>0</v>
      </c>
      <c r="O54" s="77">
        <v>0</v>
      </c>
      <c r="P54" s="77">
        <v>0</v>
      </c>
      <c r="Q54" s="78">
        <v>0</v>
      </c>
      <c r="R54" s="78">
        <v>2108.9699999999998</v>
      </c>
      <c r="S54" s="77">
        <v>0</v>
      </c>
      <c r="T54" s="77">
        <v>0</v>
      </c>
      <c r="U54" s="131">
        <v>0</v>
      </c>
      <c r="V54" s="139">
        <v>0</v>
      </c>
      <c r="W54" s="77">
        <f t="shared" si="0"/>
        <v>0</v>
      </c>
      <c r="X54" s="98"/>
    </row>
    <row r="55" spans="1:25" s="93" customFormat="1" ht="24.9" customHeight="1" x14ac:dyDescent="0.25">
      <c r="A55" s="93" t="s">
        <v>144</v>
      </c>
      <c r="B55" s="94">
        <v>5101.12</v>
      </c>
      <c r="C55" s="94">
        <v>1839.59</v>
      </c>
      <c r="D55" s="95">
        <v>201</v>
      </c>
      <c r="E55" s="95"/>
      <c r="G55" s="77">
        <v>4330.05</v>
      </c>
      <c r="H55" s="96">
        <f>SUM(B55+C55-D55-E55)</f>
        <v>6739.71</v>
      </c>
      <c r="I55" s="97">
        <v>4546.1499999999996</v>
      </c>
      <c r="J55" s="75">
        <v>2710.35</v>
      </c>
      <c r="K55" s="75">
        <v>1808.54</v>
      </c>
      <c r="L55" s="75">
        <v>-1189.6400000000001</v>
      </c>
      <c r="M55" s="75">
        <v>0</v>
      </c>
      <c r="N55" s="75">
        <v>0</v>
      </c>
      <c r="O55" s="75">
        <v>0</v>
      </c>
      <c r="P55" s="75">
        <f>SUM([1]Sheet1!$J$25)</f>
        <v>1553.5100000000004</v>
      </c>
      <c r="Q55" s="99">
        <f>SUM([2]Sheet1!$J$2)</f>
        <v>1941.73</v>
      </c>
      <c r="R55" s="99">
        <v>1664.74</v>
      </c>
      <c r="S55" s="75">
        <v>0</v>
      </c>
      <c r="T55" s="75">
        <v>0</v>
      </c>
      <c r="U55" s="131">
        <v>0</v>
      </c>
      <c r="V55" s="139">
        <v>0</v>
      </c>
      <c r="W55" s="77">
        <f t="shared" si="0"/>
        <v>0</v>
      </c>
      <c r="X55" s="100"/>
    </row>
    <row r="56" spans="1:25" ht="24.9" customHeight="1" x14ac:dyDescent="0.3">
      <c r="A56" s="101" t="s">
        <v>146</v>
      </c>
      <c r="B56" s="102">
        <f>SUM(B12:B52)</f>
        <v>147805</v>
      </c>
      <c r="C56" s="102">
        <f>SUM(C12:C52)</f>
        <v>81508.679999999978</v>
      </c>
      <c r="D56" s="103">
        <f>SUM(D12:D52)</f>
        <v>5754.18</v>
      </c>
      <c r="E56" s="103">
        <f>SUM(E12:E52)</f>
        <v>5298.85</v>
      </c>
      <c r="F56" s="101"/>
      <c r="G56" s="102">
        <f>SUM(G2:G55)</f>
        <v>251199.71999999997</v>
      </c>
      <c r="H56" s="102">
        <f t="shared" ref="H56:P56" si="1">SUM(H2:H55)</f>
        <v>238398.44000000003</v>
      </c>
      <c r="I56" s="102">
        <f t="shared" si="1"/>
        <v>253445.11999999994</v>
      </c>
      <c r="J56" s="102">
        <f t="shared" si="1"/>
        <v>263319.26</v>
      </c>
      <c r="K56" s="102">
        <f t="shared" si="1"/>
        <v>263155.7</v>
      </c>
      <c r="L56" s="102">
        <f t="shared" si="1"/>
        <v>251945.53999999998</v>
      </c>
      <c r="M56" s="102">
        <f t="shared" si="1"/>
        <v>231712.44000000003</v>
      </c>
      <c r="N56" s="102">
        <f t="shared" si="1"/>
        <v>242687.13999999996</v>
      </c>
      <c r="O56" s="102">
        <f t="shared" si="1"/>
        <v>195369.11000000004</v>
      </c>
      <c r="P56" s="102">
        <f t="shared" si="1"/>
        <v>214849.32000000004</v>
      </c>
      <c r="Q56" s="104">
        <f t="shared" ref="Q56:W56" si="2">SUM(Q2:Q55)</f>
        <v>181611.76000000004</v>
      </c>
      <c r="R56" s="104">
        <f t="shared" si="2"/>
        <v>205247.85</v>
      </c>
      <c r="S56" s="114">
        <f t="shared" si="2"/>
        <v>175834.30000000002</v>
      </c>
      <c r="T56" s="114">
        <f t="shared" si="2"/>
        <v>185005.22</v>
      </c>
      <c r="U56" s="131">
        <f t="shared" si="2"/>
        <v>192528.75</v>
      </c>
      <c r="V56" s="139">
        <f>SUM(V2:V55)</f>
        <v>161323.27000000002</v>
      </c>
      <c r="W56" s="77">
        <f t="shared" si="2"/>
        <v>-21461.089999999997</v>
      </c>
      <c r="X56" s="105"/>
      <c r="Y56" s="84"/>
    </row>
    <row r="57" spans="1:25" ht="15.6" x14ac:dyDescent="0.3">
      <c r="A57" s="93"/>
      <c r="B57" s="94"/>
      <c r="C57" s="94"/>
      <c r="D57" s="95"/>
      <c r="E57" s="95"/>
      <c r="F57" s="93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106"/>
      <c r="R57" s="106"/>
      <c r="S57" s="94"/>
      <c r="T57" s="94"/>
      <c r="U57" s="134"/>
      <c r="V57" s="144"/>
      <c r="W57" s="94"/>
      <c r="X57" s="100"/>
      <c r="Y57" s="84"/>
    </row>
    <row r="58" spans="1:25" ht="15.6" x14ac:dyDescent="0.3">
      <c r="A58" s="107"/>
      <c r="B58" s="108"/>
      <c r="C58" s="108"/>
      <c r="D58" s="109"/>
      <c r="E58" s="109"/>
      <c r="F58" s="110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11"/>
      <c r="R58" s="111"/>
      <c r="S58" s="108"/>
      <c r="T58" s="108"/>
      <c r="U58" s="135"/>
      <c r="V58" s="142"/>
      <c r="W58" s="108"/>
      <c r="X58" s="100"/>
      <c r="Y58" s="84"/>
    </row>
    <row r="59" spans="1:25" x14ac:dyDescent="0.25">
      <c r="A59" s="86"/>
      <c r="B59" s="87"/>
      <c r="C59" s="87"/>
      <c r="D59" s="88"/>
      <c r="E59" s="88"/>
      <c r="F59" s="86"/>
      <c r="G59" s="87"/>
      <c r="H59" s="87"/>
      <c r="I59" s="87"/>
      <c r="J59" s="87"/>
      <c r="K59" s="87"/>
      <c r="L59" s="89"/>
      <c r="M59" s="89"/>
      <c r="N59" s="89"/>
      <c r="O59" s="89"/>
      <c r="P59" s="89"/>
      <c r="Q59" s="90"/>
      <c r="R59" s="90"/>
      <c r="S59" s="89"/>
      <c r="T59" s="89"/>
      <c r="U59" s="136"/>
      <c r="V59" s="142"/>
      <c r="W59" s="89"/>
      <c r="X59" s="112"/>
    </row>
    <row r="60" spans="1:25" x14ac:dyDescent="0.25">
      <c r="U60" s="133"/>
      <c r="V60" s="141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6.6640625" style="62" customWidth="1"/>
    <col min="11" max="11" width="6.21875" style="9" customWidth="1"/>
    <col min="12" max="12" width="10.5546875" style="4" customWidth="1"/>
    <col min="13" max="13" width="11.66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48</v>
      </c>
      <c r="J1" s="58" t="s">
        <v>43</v>
      </c>
      <c r="K1" s="16" t="s">
        <v>26</v>
      </c>
      <c r="L1" s="61" t="s">
        <v>14</v>
      </c>
      <c r="M1" s="60" t="s">
        <v>61</v>
      </c>
      <c r="N1" s="22" t="s">
        <v>44</v>
      </c>
      <c r="O1" s="22" t="s">
        <v>45</v>
      </c>
      <c r="P1" s="22" t="s">
        <v>46</v>
      </c>
      <c r="Q1" s="23" t="s">
        <v>15</v>
      </c>
      <c r="R1" s="17" t="s">
        <v>3</v>
      </c>
      <c r="S1" s="24"/>
      <c r="T1" s="24"/>
      <c r="U1" s="24"/>
    </row>
    <row r="2" spans="1:21" s="40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62</v>
      </c>
      <c r="F2" s="35">
        <v>700</v>
      </c>
      <c r="G2" s="5" t="s">
        <v>68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>
        <v>1080</v>
      </c>
      <c r="M2" s="33">
        <f>SUM(B2+C2+D2-F2-H2+L2)</f>
        <v>17292.97</v>
      </c>
      <c r="N2" s="118">
        <v>10000</v>
      </c>
      <c r="O2" s="118">
        <v>11500</v>
      </c>
      <c r="P2" s="118">
        <v>12500</v>
      </c>
      <c r="Q2" s="27">
        <v>42399</v>
      </c>
      <c r="R2" s="38" t="s">
        <v>65</v>
      </c>
      <c r="S2" s="39"/>
      <c r="T2" s="39"/>
      <c r="U2" s="39"/>
    </row>
    <row r="3" spans="1:21" s="40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63" t="s">
        <v>69</v>
      </c>
      <c r="F3" s="35"/>
      <c r="G3" s="5"/>
      <c r="H3" s="35">
        <v>350.02</v>
      </c>
      <c r="I3" s="33">
        <f t="shared" ref="I3:I28" si="0">SUM(B3+C3-F3-H3)</f>
        <v>26633.140000000003</v>
      </c>
      <c r="J3" s="36">
        <v>0.44</v>
      </c>
      <c r="K3" s="36">
        <v>0.43</v>
      </c>
      <c r="L3" s="37">
        <v>540</v>
      </c>
      <c r="M3" s="33">
        <f t="shared" ref="M3:M28" si="1">SUM(B3+C3+D3-F3-H3+L3)</f>
        <v>29003.140000000003</v>
      </c>
      <c r="N3" s="118">
        <v>16000</v>
      </c>
      <c r="O3" s="118">
        <v>23000</v>
      </c>
      <c r="P3" s="118">
        <v>23500</v>
      </c>
      <c r="Q3" s="27">
        <v>42427</v>
      </c>
      <c r="R3" s="38" t="s">
        <v>65</v>
      </c>
      <c r="S3" s="39"/>
      <c r="T3" s="39"/>
      <c r="U3" s="39"/>
    </row>
    <row r="4" spans="1:21" s="40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64</v>
      </c>
      <c r="H4" s="35">
        <v>0</v>
      </c>
      <c r="I4" s="33">
        <f t="shared" si="0"/>
        <v>35</v>
      </c>
      <c r="J4" s="36"/>
      <c r="K4" s="36"/>
      <c r="L4" s="37">
        <v>0</v>
      </c>
      <c r="M4" s="33">
        <f t="shared" si="1"/>
        <v>35</v>
      </c>
      <c r="N4" s="118">
        <v>500</v>
      </c>
      <c r="O4" s="118">
        <v>1000</v>
      </c>
      <c r="P4" s="118">
        <v>1500</v>
      </c>
      <c r="Q4" s="26" t="s">
        <v>50</v>
      </c>
      <c r="R4" s="38" t="s">
        <v>65</v>
      </c>
      <c r="S4" s="39"/>
      <c r="T4" s="39"/>
      <c r="U4" s="39"/>
    </row>
    <row r="5" spans="1:21" s="40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62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>
        <v>3080</v>
      </c>
      <c r="M5" s="33">
        <f t="shared" si="1"/>
        <v>30625.7</v>
      </c>
      <c r="N5" s="118">
        <v>25000</v>
      </c>
      <c r="O5" s="118">
        <v>30000</v>
      </c>
      <c r="P5" s="118">
        <v>31000</v>
      </c>
      <c r="Q5" s="27">
        <v>42446</v>
      </c>
      <c r="R5" s="38" t="s">
        <v>65</v>
      </c>
      <c r="S5" s="39"/>
      <c r="T5" s="39"/>
      <c r="U5" s="39"/>
    </row>
    <row r="6" spans="1:21" s="40" customFormat="1" ht="35.1" customHeight="1" x14ac:dyDescent="0.3">
      <c r="A6" s="32" t="s">
        <v>6</v>
      </c>
      <c r="B6" s="33">
        <v>14568</v>
      </c>
      <c r="C6" s="33">
        <v>4687.3500000000004</v>
      </c>
      <c r="D6" s="34">
        <v>400</v>
      </c>
      <c r="E6" s="31" t="s">
        <v>62</v>
      </c>
      <c r="F6" s="35">
        <v>3931.5</v>
      </c>
      <c r="G6" s="5" t="s">
        <v>74</v>
      </c>
      <c r="H6" s="35">
        <v>130.55000000000001</v>
      </c>
      <c r="I6" s="33">
        <f t="shared" si="0"/>
        <v>15193.3</v>
      </c>
      <c r="J6" s="36">
        <v>0.28000000000000003</v>
      </c>
      <c r="K6" s="36">
        <v>0.31</v>
      </c>
      <c r="L6" s="37">
        <v>5420</v>
      </c>
      <c r="M6" s="33">
        <f t="shared" si="1"/>
        <v>21013.3</v>
      </c>
      <c r="N6" s="118">
        <v>11000</v>
      </c>
      <c r="O6" s="118">
        <v>15000</v>
      </c>
      <c r="P6" s="118">
        <v>16000</v>
      </c>
      <c r="Q6" s="27">
        <v>42460</v>
      </c>
      <c r="R6" s="38" t="s">
        <v>75</v>
      </c>
      <c r="S6" s="39"/>
      <c r="T6" s="39"/>
      <c r="U6" s="39"/>
    </row>
    <row r="7" spans="1:21" s="40" customFormat="1" ht="35.1" customHeight="1" x14ac:dyDescent="0.3">
      <c r="A7" s="32" t="s">
        <v>28</v>
      </c>
      <c r="B7" s="33">
        <v>6406.42</v>
      </c>
      <c r="C7" s="33">
        <v>9377.5499999999993</v>
      </c>
      <c r="D7" s="34">
        <v>400</v>
      </c>
      <c r="E7" s="31" t="s">
        <v>62</v>
      </c>
      <c r="F7" s="35">
        <v>249.08</v>
      </c>
      <c r="G7" s="5" t="s">
        <v>158</v>
      </c>
      <c r="H7" s="35">
        <v>263.51</v>
      </c>
      <c r="I7" s="33">
        <f t="shared" si="0"/>
        <v>15271.38</v>
      </c>
      <c r="J7" s="36">
        <v>0.39</v>
      </c>
      <c r="K7" s="36">
        <v>0.42</v>
      </c>
      <c r="L7" s="37">
        <v>500</v>
      </c>
      <c r="M7" s="33">
        <f t="shared" si="1"/>
        <v>16171.38</v>
      </c>
      <c r="N7" s="118">
        <v>15000</v>
      </c>
      <c r="O7" s="118">
        <v>19000</v>
      </c>
      <c r="P7" s="118">
        <v>20000</v>
      </c>
      <c r="Q7" s="27">
        <v>42462</v>
      </c>
      <c r="R7" s="8" t="s">
        <v>65</v>
      </c>
      <c r="S7" s="39"/>
      <c r="T7" s="39"/>
      <c r="U7" s="39"/>
    </row>
    <row r="8" spans="1:21" s="40" customFormat="1" ht="35.1" customHeight="1" x14ac:dyDescent="0.3">
      <c r="A8" s="32" t="s">
        <v>31</v>
      </c>
      <c r="B8" s="33">
        <v>16891.16</v>
      </c>
      <c r="C8" s="33">
        <v>1471.12</v>
      </c>
      <c r="D8" s="34">
        <v>400</v>
      </c>
      <c r="E8" s="31" t="s">
        <v>62</v>
      </c>
      <c r="F8" s="35"/>
      <c r="G8" s="5"/>
      <c r="H8" s="35">
        <v>113.32</v>
      </c>
      <c r="I8" s="33">
        <f t="shared" si="0"/>
        <v>18248.96</v>
      </c>
      <c r="J8" s="36">
        <v>0.39</v>
      </c>
      <c r="K8" s="36">
        <v>0.33</v>
      </c>
      <c r="L8" s="37">
        <v>2720</v>
      </c>
      <c r="M8" s="33">
        <f t="shared" si="1"/>
        <v>21368.959999999999</v>
      </c>
      <c r="N8" s="118">
        <v>12000</v>
      </c>
      <c r="O8" s="118">
        <v>15000</v>
      </c>
      <c r="P8" s="118">
        <v>16000</v>
      </c>
      <c r="Q8" s="27">
        <v>42474</v>
      </c>
      <c r="R8" s="38" t="s">
        <v>75</v>
      </c>
      <c r="S8" s="39"/>
      <c r="T8" s="39"/>
      <c r="U8" s="39"/>
    </row>
    <row r="9" spans="1:21" s="40" customFormat="1" ht="35.1" customHeight="1" x14ac:dyDescent="0.3">
      <c r="A9" s="32" t="s">
        <v>32</v>
      </c>
      <c r="B9" s="33">
        <v>4649.8900000000003</v>
      </c>
      <c r="C9" s="33">
        <v>986.32</v>
      </c>
      <c r="D9" s="34">
        <v>150</v>
      </c>
      <c r="E9" s="8" t="s">
        <v>70</v>
      </c>
      <c r="F9" s="35">
        <v>475</v>
      </c>
      <c r="G9" s="5" t="s">
        <v>84</v>
      </c>
      <c r="H9" s="35">
        <v>117.82</v>
      </c>
      <c r="I9" s="33">
        <f t="shared" si="0"/>
        <v>5043.3900000000003</v>
      </c>
      <c r="J9" s="36">
        <v>0.21</v>
      </c>
      <c r="K9" s="36">
        <v>0.14000000000000001</v>
      </c>
      <c r="L9" s="37">
        <v>1960</v>
      </c>
      <c r="M9" s="33">
        <f t="shared" si="1"/>
        <v>7153.39</v>
      </c>
      <c r="N9" s="118">
        <v>8000</v>
      </c>
      <c r="O9" s="118">
        <v>10000</v>
      </c>
      <c r="P9" s="118">
        <v>12000</v>
      </c>
      <c r="Q9" s="27">
        <v>42478</v>
      </c>
      <c r="R9" s="38" t="s">
        <v>65</v>
      </c>
      <c r="S9" s="39"/>
      <c r="T9" s="39"/>
      <c r="U9" s="39"/>
    </row>
    <row r="10" spans="1:21" s="40" customFormat="1" ht="35.1" customHeight="1" x14ac:dyDescent="0.3">
      <c r="A10" s="32" t="s">
        <v>53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71</v>
      </c>
      <c r="H10" s="35">
        <v>0</v>
      </c>
      <c r="I10" s="33">
        <f t="shared" si="0"/>
        <v>1427.8400000000001</v>
      </c>
      <c r="J10" s="36">
        <v>0.33</v>
      </c>
      <c r="K10" s="36"/>
      <c r="L10" s="37">
        <v>0</v>
      </c>
      <c r="M10" s="33">
        <f t="shared" si="1"/>
        <v>1427.8400000000001</v>
      </c>
      <c r="N10" s="118">
        <v>1500</v>
      </c>
      <c r="O10" s="118">
        <v>2500</v>
      </c>
      <c r="P10" s="118">
        <v>3000</v>
      </c>
      <c r="Q10" s="27">
        <v>42483</v>
      </c>
      <c r="R10" s="38" t="s">
        <v>65</v>
      </c>
      <c r="S10" s="39"/>
      <c r="T10" s="39"/>
      <c r="U10" s="39"/>
    </row>
    <row r="11" spans="1:21" s="40" customFormat="1" ht="35.1" customHeight="1" x14ac:dyDescent="0.3">
      <c r="A11" s="32" t="s">
        <v>36</v>
      </c>
      <c r="B11" s="33">
        <v>1835</v>
      </c>
      <c r="C11" s="33">
        <v>2462.9899999999998</v>
      </c>
      <c r="D11" s="34"/>
      <c r="E11" s="8"/>
      <c r="F11" s="35">
        <v>26.22</v>
      </c>
      <c r="G11" s="5" t="s">
        <v>73</v>
      </c>
      <c r="H11" s="35">
        <v>0</v>
      </c>
      <c r="I11" s="33">
        <f t="shared" si="0"/>
        <v>4271.7699999999995</v>
      </c>
      <c r="J11" s="36">
        <v>0.72</v>
      </c>
      <c r="K11" s="36">
        <v>0.64</v>
      </c>
      <c r="L11" s="37">
        <v>0</v>
      </c>
      <c r="M11" s="33">
        <f t="shared" si="1"/>
        <v>4271.7699999999995</v>
      </c>
      <c r="N11" s="118">
        <v>2000</v>
      </c>
      <c r="O11" s="118">
        <v>2500</v>
      </c>
      <c r="P11" s="118">
        <v>3500</v>
      </c>
      <c r="Q11" s="27">
        <v>42504</v>
      </c>
      <c r="R11" s="38" t="s">
        <v>65</v>
      </c>
      <c r="S11" s="39"/>
      <c r="T11" s="39"/>
      <c r="U11" s="39"/>
    </row>
    <row r="12" spans="1:21" s="40" customFormat="1" ht="35.1" customHeight="1" x14ac:dyDescent="0.3">
      <c r="A12" s="32" t="s">
        <v>34</v>
      </c>
      <c r="B12" s="33">
        <v>676</v>
      </c>
      <c r="C12" s="33">
        <v>3633</v>
      </c>
      <c r="D12" s="34"/>
      <c r="E12" s="8"/>
      <c r="F12" s="35">
        <v>1518.27</v>
      </c>
      <c r="G12" s="5" t="s">
        <v>85</v>
      </c>
      <c r="H12" s="35">
        <v>0</v>
      </c>
      <c r="I12" s="33">
        <f t="shared" si="0"/>
        <v>2790.73</v>
      </c>
      <c r="J12" s="36">
        <v>0.33</v>
      </c>
      <c r="K12" s="36">
        <v>0.46</v>
      </c>
      <c r="L12" s="37">
        <v>0</v>
      </c>
      <c r="M12" s="33">
        <f t="shared" si="1"/>
        <v>2790.73</v>
      </c>
      <c r="N12" s="118">
        <v>2500</v>
      </c>
      <c r="O12" s="118">
        <v>3500</v>
      </c>
      <c r="P12" s="118">
        <v>4000</v>
      </c>
      <c r="Q12" s="27" t="s">
        <v>49</v>
      </c>
      <c r="R12" s="38" t="s">
        <v>65</v>
      </c>
      <c r="S12" s="39"/>
      <c r="T12" s="39"/>
      <c r="U12" s="39"/>
    </row>
    <row r="13" spans="1:21" s="50" customFormat="1" ht="35.1" customHeight="1" x14ac:dyDescent="0.3">
      <c r="A13" s="32" t="s">
        <v>20</v>
      </c>
      <c r="B13" s="34">
        <v>16572</v>
      </c>
      <c r="C13" s="34"/>
      <c r="D13" s="34">
        <v>400</v>
      </c>
      <c r="E13" s="31" t="s">
        <v>62</v>
      </c>
      <c r="F13" s="35">
        <v>8432.68</v>
      </c>
      <c r="G13" s="5" t="s">
        <v>76</v>
      </c>
      <c r="H13" s="35">
        <v>0</v>
      </c>
      <c r="I13" s="33">
        <f t="shared" si="0"/>
        <v>8139.32</v>
      </c>
      <c r="J13" s="36">
        <v>0.49</v>
      </c>
      <c r="K13" s="48">
        <v>0.43</v>
      </c>
      <c r="L13" s="37">
        <v>0</v>
      </c>
      <c r="M13" s="33">
        <f t="shared" si="1"/>
        <v>8539.32</v>
      </c>
      <c r="N13" s="118">
        <v>4000</v>
      </c>
      <c r="O13" s="118">
        <v>6000</v>
      </c>
      <c r="P13" s="118">
        <v>6500</v>
      </c>
      <c r="Q13" s="29">
        <v>42514</v>
      </c>
      <c r="R13" s="8" t="s">
        <v>65</v>
      </c>
      <c r="S13" s="49"/>
      <c r="T13" s="49"/>
      <c r="U13" s="49"/>
    </row>
    <row r="14" spans="1:21" s="50" customFormat="1" ht="35.1" customHeight="1" x14ac:dyDescent="0.3">
      <c r="A14" s="32" t="s">
        <v>57</v>
      </c>
      <c r="B14" s="34">
        <v>1285</v>
      </c>
      <c r="C14" s="34">
        <v>2730</v>
      </c>
      <c r="D14" s="34"/>
      <c r="E14" s="8"/>
      <c r="F14" s="35">
        <v>1891.69</v>
      </c>
      <c r="G14" s="5" t="s">
        <v>82</v>
      </c>
      <c r="H14" s="35">
        <v>0</v>
      </c>
      <c r="I14" s="33">
        <f t="shared" si="0"/>
        <v>2123.31</v>
      </c>
      <c r="J14" s="36">
        <v>0.56999999999999995</v>
      </c>
      <c r="K14" s="48"/>
      <c r="L14" s="37">
        <v>0</v>
      </c>
      <c r="M14" s="33">
        <f t="shared" si="1"/>
        <v>2123.31</v>
      </c>
      <c r="N14" s="118">
        <v>1500</v>
      </c>
      <c r="O14" s="118">
        <v>2500</v>
      </c>
      <c r="P14" s="118">
        <v>3500</v>
      </c>
      <c r="Q14" s="29" t="s">
        <v>51</v>
      </c>
      <c r="R14" s="8" t="s">
        <v>65</v>
      </c>
      <c r="S14" s="49"/>
      <c r="T14" s="49"/>
      <c r="U14" s="49"/>
    </row>
    <row r="15" spans="1:21" s="40" customFormat="1" ht="35.1" customHeight="1" x14ac:dyDescent="0.3">
      <c r="A15" s="32" t="s">
        <v>35</v>
      </c>
      <c r="B15" s="33">
        <v>985</v>
      </c>
      <c r="C15" s="33">
        <v>2959</v>
      </c>
      <c r="D15" s="34"/>
      <c r="E15" s="8"/>
      <c r="F15" s="35">
        <v>375</v>
      </c>
      <c r="G15" s="5" t="s">
        <v>81</v>
      </c>
      <c r="H15" s="35">
        <v>0</v>
      </c>
      <c r="I15" s="33">
        <f t="shared" si="0"/>
        <v>3569</v>
      </c>
      <c r="J15" s="36">
        <v>0.56000000000000005</v>
      </c>
      <c r="K15" s="36">
        <v>0.25</v>
      </c>
      <c r="L15" s="37">
        <v>0</v>
      </c>
      <c r="M15" s="33">
        <f t="shared" si="1"/>
        <v>3569</v>
      </c>
      <c r="N15" s="118">
        <v>3000</v>
      </c>
      <c r="O15" s="118">
        <v>4000</v>
      </c>
      <c r="P15" s="118">
        <v>5000</v>
      </c>
      <c r="Q15" s="27" t="s">
        <v>72</v>
      </c>
      <c r="R15" s="38" t="s">
        <v>65</v>
      </c>
      <c r="S15" s="39"/>
      <c r="T15" s="39"/>
      <c r="U15" s="39"/>
    </row>
    <row r="16" spans="1:21" s="40" customFormat="1" ht="35.1" customHeight="1" x14ac:dyDescent="0.3">
      <c r="A16" s="32" t="s">
        <v>19</v>
      </c>
      <c r="B16" s="33"/>
      <c r="C16" s="33">
        <v>10125</v>
      </c>
      <c r="D16" s="34"/>
      <c r="E16" s="8"/>
      <c r="F16" s="35">
        <v>7017.67</v>
      </c>
      <c r="G16" s="5" t="s">
        <v>77</v>
      </c>
      <c r="H16" s="35">
        <v>0</v>
      </c>
      <c r="I16" s="33">
        <f t="shared" si="0"/>
        <v>3107.33</v>
      </c>
      <c r="J16" s="36">
        <v>0.3</v>
      </c>
      <c r="K16" s="36">
        <v>0.42</v>
      </c>
      <c r="L16" s="37">
        <v>0</v>
      </c>
      <c r="M16" s="33">
        <f t="shared" si="1"/>
        <v>3107.33</v>
      </c>
      <c r="N16" s="118">
        <v>5500</v>
      </c>
      <c r="O16" s="118">
        <v>6750</v>
      </c>
      <c r="P16" s="118">
        <v>7000</v>
      </c>
      <c r="Q16" s="27">
        <v>42578</v>
      </c>
      <c r="R16" s="38" t="s">
        <v>65</v>
      </c>
      <c r="S16" s="39"/>
      <c r="T16" s="39"/>
      <c r="U16" s="39"/>
    </row>
    <row r="17" spans="1:21" s="40" customFormat="1" ht="35.1" customHeight="1" x14ac:dyDescent="0.3">
      <c r="A17" s="32" t="s">
        <v>25</v>
      </c>
      <c r="B17" s="41"/>
      <c r="C17" s="41">
        <v>8355</v>
      </c>
      <c r="D17" s="42"/>
      <c r="E17" s="31"/>
      <c r="F17" s="43">
        <v>6230.13</v>
      </c>
      <c r="G17" s="44" t="s">
        <v>77</v>
      </c>
      <c r="H17" s="43">
        <v>0</v>
      </c>
      <c r="I17" s="33">
        <f t="shared" si="0"/>
        <v>2124.87</v>
      </c>
      <c r="J17" s="45">
        <v>0.25</v>
      </c>
      <c r="K17" s="45"/>
      <c r="L17" s="46">
        <v>0</v>
      </c>
      <c r="M17" s="33">
        <f t="shared" si="1"/>
        <v>2124.87</v>
      </c>
      <c r="N17" s="118">
        <v>1500</v>
      </c>
      <c r="O17" s="118">
        <v>3000</v>
      </c>
      <c r="P17" s="118">
        <v>4000</v>
      </c>
      <c r="Q17" s="28">
        <v>42584</v>
      </c>
      <c r="R17" s="47" t="s">
        <v>65</v>
      </c>
      <c r="S17" s="39"/>
      <c r="T17" s="39"/>
      <c r="U17" s="39"/>
    </row>
    <row r="18" spans="1:21" s="40" customFormat="1" ht="35.1" customHeight="1" x14ac:dyDescent="0.3">
      <c r="A18" s="32" t="s">
        <v>37</v>
      </c>
      <c r="B18" s="33"/>
      <c r="C18" s="33">
        <v>1152</v>
      </c>
      <c r="D18" s="34">
        <v>932.54</v>
      </c>
      <c r="E18" s="8"/>
      <c r="F18" s="35">
        <v>564.29</v>
      </c>
      <c r="G18" s="5" t="s">
        <v>80</v>
      </c>
      <c r="H18" s="35">
        <v>0</v>
      </c>
      <c r="I18" s="33">
        <f t="shared" si="0"/>
        <v>587.71</v>
      </c>
      <c r="J18" s="36"/>
      <c r="K18" s="36"/>
      <c r="L18" s="37">
        <v>0</v>
      </c>
      <c r="M18" s="33">
        <f t="shared" si="1"/>
        <v>1520.25</v>
      </c>
      <c r="N18" s="118">
        <v>1000</v>
      </c>
      <c r="O18" s="118">
        <v>1500</v>
      </c>
      <c r="P18" s="118">
        <v>2000</v>
      </c>
      <c r="Q18" s="27">
        <v>42595</v>
      </c>
      <c r="R18" s="38" t="s">
        <v>65</v>
      </c>
      <c r="S18" s="39"/>
      <c r="T18" s="39"/>
      <c r="U18" s="39"/>
    </row>
    <row r="19" spans="1:21" s="54" customFormat="1" ht="35.1" customHeight="1" x14ac:dyDescent="0.3">
      <c r="A19" s="32" t="s">
        <v>55</v>
      </c>
      <c r="B19" s="33">
        <v>4148.04</v>
      </c>
      <c r="C19" s="33">
        <v>3111.79</v>
      </c>
      <c r="D19" s="34"/>
      <c r="E19" s="52"/>
      <c r="F19" s="35">
        <v>4340</v>
      </c>
      <c r="G19" s="5" t="s">
        <v>88</v>
      </c>
      <c r="H19" s="35">
        <v>39.380000000000003</v>
      </c>
      <c r="I19" s="33">
        <f t="shared" ref="I19" si="2">SUM(B19+C19-F19-H19)</f>
        <v>2880.45</v>
      </c>
      <c r="J19" s="36">
        <v>0.24</v>
      </c>
      <c r="K19" s="36"/>
      <c r="L19" s="37">
        <v>4460</v>
      </c>
      <c r="M19" s="33">
        <f t="shared" ref="M19" si="3">SUM(B19+C19+D19-F19-H19+L19)</f>
        <v>7340.45</v>
      </c>
      <c r="N19" s="118">
        <v>500</v>
      </c>
      <c r="O19" s="118">
        <v>3000</v>
      </c>
      <c r="P19" s="118">
        <v>4000</v>
      </c>
      <c r="Q19" s="27">
        <v>42600</v>
      </c>
      <c r="R19" s="38" t="s">
        <v>65</v>
      </c>
    </row>
    <row r="20" spans="1:21" s="40" customFormat="1" ht="35.1" customHeight="1" x14ac:dyDescent="0.3">
      <c r="A20" s="32" t="s">
        <v>10</v>
      </c>
      <c r="B20" s="41">
        <v>705</v>
      </c>
      <c r="C20" s="41">
        <v>2670.5</v>
      </c>
      <c r="D20" s="42"/>
      <c r="E20" s="31"/>
      <c r="F20" s="43">
        <v>1081.17</v>
      </c>
      <c r="G20" s="44" t="s">
        <v>80</v>
      </c>
      <c r="H20" s="43">
        <v>0</v>
      </c>
      <c r="I20" s="33">
        <f t="shared" si="0"/>
        <v>2294.33</v>
      </c>
      <c r="J20" s="45">
        <v>0.68</v>
      </c>
      <c r="K20" s="45">
        <v>0.73</v>
      </c>
      <c r="L20" s="46">
        <v>0</v>
      </c>
      <c r="M20" s="33">
        <f t="shared" si="1"/>
        <v>2294.33</v>
      </c>
      <c r="N20" s="118">
        <v>2500</v>
      </c>
      <c r="O20" s="118">
        <v>3500</v>
      </c>
      <c r="P20" s="118">
        <v>4000</v>
      </c>
      <c r="Q20" s="28">
        <v>42602</v>
      </c>
      <c r="R20" s="47" t="s">
        <v>65</v>
      </c>
      <c r="S20" s="39"/>
      <c r="T20" s="39"/>
      <c r="U20" s="39"/>
    </row>
    <row r="21" spans="1:21" s="40" customFormat="1" ht="35.1" customHeight="1" x14ac:dyDescent="0.3">
      <c r="A21" s="32" t="s">
        <v>92</v>
      </c>
      <c r="B21" s="41">
        <v>859.7</v>
      </c>
      <c r="C21" s="41">
        <v>1396.37</v>
      </c>
      <c r="D21" s="42">
        <v>530</v>
      </c>
      <c r="E21" s="31" t="s">
        <v>83</v>
      </c>
      <c r="F21" s="43">
        <v>763.99</v>
      </c>
      <c r="G21" s="44" t="s">
        <v>89</v>
      </c>
      <c r="H21" s="43">
        <v>0</v>
      </c>
      <c r="I21" s="33">
        <f t="shared" si="0"/>
        <v>1492.0799999999997</v>
      </c>
      <c r="J21" s="45">
        <v>0.45</v>
      </c>
      <c r="K21" s="45"/>
      <c r="L21" s="46">
        <v>6920</v>
      </c>
      <c r="M21" s="33">
        <f t="shared" si="1"/>
        <v>8942.08</v>
      </c>
      <c r="N21" s="118">
        <v>1500</v>
      </c>
      <c r="O21" s="118">
        <v>2000</v>
      </c>
      <c r="P21" s="118">
        <v>2500</v>
      </c>
      <c r="Q21" s="28">
        <v>42609</v>
      </c>
      <c r="R21" s="47" t="s">
        <v>65</v>
      </c>
      <c r="S21" s="39"/>
      <c r="T21" s="39"/>
      <c r="U21" s="39"/>
    </row>
    <row r="22" spans="1:21" s="40" customFormat="1" ht="35.1" customHeight="1" x14ac:dyDescent="0.3">
      <c r="A22" s="38" t="s">
        <v>86</v>
      </c>
      <c r="B22" s="41">
        <v>395</v>
      </c>
      <c r="C22" s="41">
        <v>5387</v>
      </c>
      <c r="D22" s="42"/>
      <c r="E22" s="31"/>
      <c r="F22" s="43">
        <v>2064.23</v>
      </c>
      <c r="G22" s="44" t="s">
        <v>90</v>
      </c>
      <c r="H22" s="43">
        <v>0</v>
      </c>
      <c r="I22" s="33">
        <f t="shared" si="0"/>
        <v>3717.77</v>
      </c>
      <c r="J22" s="45">
        <v>0.64</v>
      </c>
      <c r="K22" s="45"/>
      <c r="L22" s="46">
        <v>0</v>
      </c>
      <c r="M22" s="33">
        <f t="shared" si="1"/>
        <v>3717.77</v>
      </c>
      <c r="N22" s="118">
        <v>2000</v>
      </c>
      <c r="O22" s="118">
        <v>3000</v>
      </c>
      <c r="P22" s="118">
        <v>4000</v>
      </c>
      <c r="Q22" s="28">
        <v>42612</v>
      </c>
      <c r="R22" s="47" t="s">
        <v>65</v>
      </c>
      <c r="S22" s="39"/>
      <c r="T22" s="39"/>
      <c r="U22" s="39"/>
    </row>
    <row r="23" spans="1:21" s="40" customFormat="1" ht="35.25" customHeight="1" x14ac:dyDescent="0.3">
      <c r="A23" s="32" t="s">
        <v>12</v>
      </c>
      <c r="B23" s="41">
        <v>8907.64</v>
      </c>
      <c r="C23" s="41">
        <v>5.3</v>
      </c>
      <c r="D23" s="42">
        <v>490</v>
      </c>
      <c r="E23" s="31" t="s">
        <v>87</v>
      </c>
      <c r="F23" s="43"/>
      <c r="G23" s="44"/>
      <c r="H23" s="43">
        <v>219.74</v>
      </c>
      <c r="I23" s="33">
        <f t="shared" si="0"/>
        <v>8693.1999999999989</v>
      </c>
      <c r="J23" s="45">
        <v>0.39</v>
      </c>
      <c r="K23" s="45">
        <v>0.23</v>
      </c>
      <c r="L23" s="46">
        <v>4480</v>
      </c>
      <c r="M23" s="33">
        <f t="shared" si="1"/>
        <v>13663.199999999999</v>
      </c>
      <c r="N23" s="118">
        <v>4000</v>
      </c>
      <c r="O23" s="118">
        <v>6000</v>
      </c>
      <c r="P23" s="118">
        <v>7000</v>
      </c>
      <c r="Q23" s="28">
        <v>42607</v>
      </c>
      <c r="R23" s="47" t="s">
        <v>91</v>
      </c>
      <c r="S23" s="39"/>
      <c r="T23" s="39"/>
      <c r="U23" s="39"/>
    </row>
    <row r="24" spans="1:21" s="40" customFormat="1" ht="35.1" customHeight="1" x14ac:dyDescent="0.3">
      <c r="A24" s="32" t="s">
        <v>11</v>
      </c>
      <c r="B24" s="41">
        <v>4382.1000000000004</v>
      </c>
      <c r="C24" s="41">
        <v>6813.42</v>
      </c>
      <c r="D24" s="42">
        <v>625</v>
      </c>
      <c r="E24" s="64" t="s">
        <v>93</v>
      </c>
      <c r="F24" s="43"/>
      <c r="G24" s="51"/>
      <c r="H24" s="43">
        <v>83.11</v>
      </c>
      <c r="I24" s="33">
        <f t="shared" si="0"/>
        <v>11112.41</v>
      </c>
      <c r="J24" s="45"/>
      <c r="K24" s="45">
        <v>0.24</v>
      </c>
      <c r="L24" s="46">
        <v>3780</v>
      </c>
      <c r="M24" s="33">
        <f t="shared" si="1"/>
        <v>15517.41</v>
      </c>
      <c r="N24" s="118">
        <v>8000</v>
      </c>
      <c r="O24" s="118">
        <v>10000</v>
      </c>
      <c r="P24" s="118">
        <v>11000</v>
      </c>
      <c r="Q24" s="28">
        <v>42628</v>
      </c>
      <c r="R24" s="116" t="s">
        <v>150</v>
      </c>
      <c r="S24" s="39"/>
      <c r="T24" s="39"/>
      <c r="U24" s="39"/>
    </row>
    <row r="25" spans="1:21" s="40" customFormat="1" ht="35.1" customHeight="1" x14ac:dyDescent="0.3">
      <c r="A25" s="32" t="s">
        <v>17</v>
      </c>
      <c r="B25" s="34">
        <v>11691.9</v>
      </c>
      <c r="C25" s="34">
        <v>1443.87</v>
      </c>
      <c r="D25" s="34">
        <v>809.88</v>
      </c>
      <c r="E25" s="8" t="s">
        <v>153</v>
      </c>
      <c r="F25" s="35">
        <v>12889.23</v>
      </c>
      <c r="G25" s="117" t="s">
        <v>157</v>
      </c>
      <c r="H25" s="35">
        <v>75.680000000000007</v>
      </c>
      <c r="I25" s="33">
        <f t="shared" ref="I25" si="4">SUM(B25+C25-F25-H25)</f>
        <v>170.86000000000087</v>
      </c>
      <c r="J25" s="36"/>
      <c r="K25" s="48"/>
      <c r="L25" s="37">
        <v>140</v>
      </c>
      <c r="M25" s="33">
        <f t="shared" ref="M25" si="5">SUM(B25+C25+D25-F25-H25+L25)</f>
        <v>1120.74</v>
      </c>
      <c r="N25" s="118">
        <v>5000</v>
      </c>
      <c r="O25" s="118">
        <v>10000</v>
      </c>
      <c r="P25" s="118">
        <v>10500</v>
      </c>
      <c r="Q25" s="29">
        <v>42633</v>
      </c>
      <c r="R25" s="8" t="s">
        <v>152</v>
      </c>
      <c r="S25" s="39"/>
      <c r="T25" s="39"/>
      <c r="U25" s="39"/>
    </row>
    <row r="26" spans="1:21" s="54" customFormat="1" ht="35.1" customHeight="1" x14ac:dyDescent="0.3">
      <c r="A26" s="32" t="s">
        <v>56</v>
      </c>
      <c r="B26" s="33"/>
      <c r="C26" s="33">
        <v>5460</v>
      </c>
      <c r="D26" s="34"/>
      <c r="E26" s="8"/>
      <c r="F26" s="35">
        <v>2385.52</v>
      </c>
      <c r="G26" s="5" t="s">
        <v>155</v>
      </c>
      <c r="H26" s="35">
        <v>0</v>
      </c>
      <c r="I26" s="33">
        <f t="shared" si="0"/>
        <v>3074.48</v>
      </c>
      <c r="J26" s="36">
        <v>0.56000000000000005</v>
      </c>
      <c r="K26" s="36">
        <v>0</v>
      </c>
      <c r="L26" s="37">
        <v>540</v>
      </c>
      <c r="M26" s="33">
        <f t="shared" si="1"/>
        <v>3614.48</v>
      </c>
      <c r="N26" s="118">
        <v>2500</v>
      </c>
      <c r="O26" s="118">
        <v>4000</v>
      </c>
      <c r="P26" s="118">
        <v>4500</v>
      </c>
      <c r="Q26" s="27">
        <v>42719</v>
      </c>
      <c r="R26" s="38" t="s">
        <v>65</v>
      </c>
    </row>
    <row r="27" spans="1:21" s="40" customFormat="1" ht="35.1" customHeight="1" x14ac:dyDescent="0.3">
      <c r="A27" s="32" t="s">
        <v>40</v>
      </c>
      <c r="B27" s="34">
        <v>6005.5</v>
      </c>
      <c r="C27" s="34">
        <v>2901.2</v>
      </c>
      <c r="D27" s="34">
        <v>1300</v>
      </c>
      <c r="E27" s="8" t="s">
        <v>154</v>
      </c>
      <c r="F27" s="35">
        <v>2072.7399999999998</v>
      </c>
      <c r="G27" s="5" t="s">
        <v>159</v>
      </c>
      <c r="H27" s="35">
        <v>164.05</v>
      </c>
      <c r="I27" s="33">
        <f t="shared" si="0"/>
        <v>6669.9100000000008</v>
      </c>
      <c r="J27" s="36"/>
      <c r="K27" s="48"/>
      <c r="L27" s="37">
        <v>5220</v>
      </c>
      <c r="M27" s="33">
        <f t="shared" si="1"/>
        <v>13189.91</v>
      </c>
      <c r="N27" s="118">
        <v>6000</v>
      </c>
      <c r="O27" s="118">
        <v>10000</v>
      </c>
      <c r="P27" s="118">
        <v>10500</v>
      </c>
      <c r="Q27" s="29">
        <v>42705</v>
      </c>
      <c r="R27" s="63" t="s">
        <v>156</v>
      </c>
      <c r="S27" s="39"/>
      <c r="T27" s="39"/>
      <c r="U27" s="39"/>
    </row>
    <row r="28" spans="1:21" s="40" customFormat="1" ht="35.25" customHeight="1" x14ac:dyDescent="0.3">
      <c r="A28" s="32" t="s">
        <v>23</v>
      </c>
      <c r="B28" s="41"/>
      <c r="C28" s="41"/>
      <c r="D28" s="42"/>
      <c r="E28" s="31"/>
      <c r="F28" s="43"/>
      <c r="G28" s="44"/>
      <c r="H28" s="43"/>
      <c r="I28" s="33">
        <f t="shared" si="0"/>
        <v>0</v>
      </c>
      <c r="J28" s="45"/>
      <c r="K28" s="45">
        <v>0.19</v>
      </c>
      <c r="L28" s="46"/>
      <c r="M28" s="33">
        <f t="shared" si="1"/>
        <v>0</v>
      </c>
      <c r="N28" s="118">
        <v>2000</v>
      </c>
      <c r="O28" s="118">
        <v>3500</v>
      </c>
      <c r="P28" s="118">
        <v>4500</v>
      </c>
      <c r="Q28" s="28">
        <v>42469</v>
      </c>
      <c r="R28" s="47" t="s">
        <v>67</v>
      </c>
      <c r="S28" s="39"/>
      <c r="T28" s="39"/>
      <c r="U28" s="39"/>
    </row>
    <row r="29" spans="1:21" s="40" customFormat="1" ht="35.1" customHeight="1" x14ac:dyDescent="0.3">
      <c r="A29" s="32" t="s">
        <v>33</v>
      </c>
      <c r="B29" s="33"/>
      <c r="C29" s="33"/>
      <c r="D29" s="34"/>
      <c r="E29" s="8"/>
      <c r="F29" s="35"/>
      <c r="G29" s="5"/>
      <c r="H29" s="35"/>
      <c r="I29" s="33">
        <f t="shared" ref="I29:I38" si="6">SUM(B29+C29-F29-H29)</f>
        <v>0</v>
      </c>
      <c r="J29" s="36"/>
      <c r="K29" s="36"/>
      <c r="L29" s="37"/>
      <c r="M29" s="33">
        <f t="shared" ref="M29:M38" si="7">SUM(B29+C29+D29-F29-H29+L29)</f>
        <v>0</v>
      </c>
      <c r="N29" s="118">
        <v>0</v>
      </c>
      <c r="O29" s="118">
        <v>2500</v>
      </c>
      <c r="P29" s="118">
        <v>3500</v>
      </c>
      <c r="Q29" s="27" t="s">
        <v>41</v>
      </c>
      <c r="R29" s="38" t="s">
        <v>66</v>
      </c>
      <c r="S29" s="39"/>
      <c r="T29" s="39"/>
      <c r="U29" s="39"/>
    </row>
    <row r="30" spans="1:21" s="40" customFormat="1" ht="35.1" customHeight="1" x14ac:dyDescent="0.3">
      <c r="A30" s="119" t="s">
        <v>18</v>
      </c>
      <c r="B30" s="34"/>
      <c r="C30" s="34"/>
      <c r="D30" s="34"/>
      <c r="E30" s="8"/>
      <c r="F30" s="34"/>
      <c r="G30" s="8"/>
      <c r="H30" s="34"/>
      <c r="I30" s="34">
        <f t="shared" si="6"/>
        <v>0</v>
      </c>
      <c r="J30" s="48"/>
      <c r="K30" s="48">
        <v>0.26</v>
      </c>
      <c r="L30" s="37"/>
      <c r="M30" s="34">
        <f t="shared" si="7"/>
        <v>0</v>
      </c>
      <c r="N30" s="120">
        <v>3000</v>
      </c>
      <c r="O30" s="120">
        <v>4000</v>
      </c>
      <c r="P30" s="120">
        <v>5000</v>
      </c>
      <c r="Q30" s="29" t="s">
        <v>52</v>
      </c>
      <c r="R30" s="8" t="s">
        <v>78</v>
      </c>
      <c r="S30" s="39"/>
      <c r="T30" s="39"/>
      <c r="U30" s="39"/>
    </row>
    <row r="31" spans="1:21" s="40" customFormat="1" ht="35.1" customHeight="1" x14ac:dyDescent="0.3">
      <c r="A31" s="119" t="s">
        <v>13</v>
      </c>
      <c r="B31" s="42"/>
      <c r="C31" s="42"/>
      <c r="D31" s="42"/>
      <c r="E31" s="31"/>
      <c r="F31" s="42"/>
      <c r="G31" s="31"/>
      <c r="H31" s="42"/>
      <c r="I31" s="34">
        <f t="shared" si="6"/>
        <v>0</v>
      </c>
      <c r="J31" s="121"/>
      <c r="K31" s="121"/>
      <c r="L31" s="46"/>
      <c r="M31" s="34">
        <f t="shared" si="7"/>
        <v>0</v>
      </c>
      <c r="N31" s="120"/>
      <c r="O31" s="120">
        <v>6000</v>
      </c>
      <c r="P31" s="120">
        <v>7500</v>
      </c>
      <c r="Q31" s="122" t="s">
        <v>22</v>
      </c>
      <c r="R31" s="31" t="s">
        <v>67</v>
      </c>
      <c r="S31" s="39"/>
      <c r="T31" s="39"/>
      <c r="U31" s="39"/>
    </row>
    <row r="32" spans="1:21" s="40" customFormat="1" ht="35.1" customHeight="1" x14ac:dyDescent="0.3">
      <c r="A32" s="32" t="s">
        <v>54</v>
      </c>
      <c r="B32" s="41"/>
      <c r="C32" s="41"/>
      <c r="D32" s="42"/>
      <c r="E32" s="31"/>
      <c r="F32" s="43"/>
      <c r="G32" s="44"/>
      <c r="H32" s="43"/>
      <c r="I32" s="33">
        <f t="shared" si="6"/>
        <v>0</v>
      </c>
      <c r="J32" s="45"/>
      <c r="K32" s="45"/>
      <c r="L32" s="46"/>
      <c r="M32" s="33">
        <f t="shared" si="7"/>
        <v>0</v>
      </c>
      <c r="N32" s="118">
        <v>500</v>
      </c>
      <c r="O32" s="118">
        <v>750</v>
      </c>
      <c r="P32" s="118">
        <v>1000</v>
      </c>
      <c r="Q32" s="28">
        <v>42602</v>
      </c>
      <c r="R32" s="47" t="s">
        <v>79</v>
      </c>
      <c r="S32" s="39"/>
      <c r="T32" s="39"/>
      <c r="U32" s="39"/>
    </row>
    <row r="33" spans="1:21" s="55" customFormat="1" ht="35.1" customHeight="1" x14ac:dyDescent="0.3">
      <c r="A33" s="119" t="s">
        <v>38</v>
      </c>
      <c r="B33" s="34"/>
      <c r="C33" s="34"/>
      <c r="D33" s="34"/>
      <c r="E33" s="52"/>
      <c r="F33" s="34"/>
      <c r="G33" s="8"/>
      <c r="H33" s="34"/>
      <c r="I33" s="34">
        <f t="shared" si="6"/>
        <v>0</v>
      </c>
      <c r="J33" s="48"/>
      <c r="K33" s="48">
        <v>0.52</v>
      </c>
      <c r="L33" s="37"/>
      <c r="M33" s="34">
        <f t="shared" si="7"/>
        <v>0</v>
      </c>
      <c r="N33" s="120">
        <v>5000</v>
      </c>
      <c r="O33" s="120">
        <v>7500</v>
      </c>
      <c r="P33" s="120">
        <v>8000</v>
      </c>
      <c r="Q33" s="29">
        <v>42642</v>
      </c>
      <c r="R33" s="8" t="s">
        <v>67</v>
      </c>
      <c r="S33" s="53"/>
      <c r="T33" s="54"/>
      <c r="U33" s="54"/>
    </row>
    <row r="34" spans="1:21" s="40" customFormat="1" ht="35.25" customHeight="1" x14ac:dyDescent="0.3">
      <c r="A34" s="119" t="s">
        <v>9</v>
      </c>
      <c r="B34" s="42"/>
      <c r="C34" s="42"/>
      <c r="D34" s="42"/>
      <c r="E34" s="31"/>
      <c r="F34" s="42"/>
      <c r="G34" s="31"/>
      <c r="H34" s="42"/>
      <c r="I34" s="34">
        <f t="shared" si="6"/>
        <v>0</v>
      </c>
      <c r="J34" s="121"/>
      <c r="K34" s="121">
        <v>0.23</v>
      </c>
      <c r="L34" s="46"/>
      <c r="M34" s="34">
        <f t="shared" si="7"/>
        <v>0</v>
      </c>
      <c r="N34" s="120">
        <v>10000</v>
      </c>
      <c r="O34" s="120">
        <v>12000</v>
      </c>
      <c r="P34" s="120">
        <v>13000</v>
      </c>
      <c r="Q34" s="122" t="s">
        <v>22</v>
      </c>
      <c r="R34" s="31" t="s">
        <v>67</v>
      </c>
      <c r="S34" s="39"/>
      <c r="T34" s="39"/>
      <c r="U34" s="39"/>
    </row>
    <row r="35" spans="1:21" s="54" customFormat="1" ht="35.1" customHeight="1" x14ac:dyDescent="0.3">
      <c r="A35" s="32" t="s">
        <v>21</v>
      </c>
      <c r="B35" s="33"/>
      <c r="C35" s="33"/>
      <c r="D35" s="34"/>
      <c r="E35" s="52"/>
      <c r="F35" s="35"/>
      <c r="G35" s="5"/>
      <c r="H35" s="35"/>
      <c r="I35" s="33">
        <f t="shared" si="6"/>
        <v>0</v>
      </c>
      <c r="J35" s="36"/>
      <c r="K35" s="36"/>
      <c r="L35" s="37"/>
      <c r="M35" s="33">
        <f t="shared" si="7"/>
        <v>0</v>
      </c>
      <c r="N35" s="118">
        <v>0</v>
      </c>
      <c r="O35" s="118">
        <v>5000</v>
      </c>
      <c r="P35" s="118">
        <v>5500</v>
      </c>
      <c r="Q35" s="27" t="s">
        <v>24</v>
      </c>
      <c r="R35" s="38" t="s">
        <v>78</v>
      </c>
    </row>
    <row r="36" spans="1:21" s="54" customFormat="1" ht="35.1" customHeight="1" x14ac:dyDescent="0.3">
      <c r="A36" s="32" t="s">
        <v>16</v>
      </c>
      <c r="B36" s="33"/>
      <c r="C36" s="33"/>
      <c r="D36" s="34"/>
      <c r="E36" s="52"/>
      <c r="F36" s="35"/>
      <c r="G36" s="5"/>
      <c r="H36" s="35"/>
      <c r="I36" s="33">
        <f t="shared" si="6"/>
        <v>0</v>
      </c>
      <c r="J36" s="36"/>
      <c r="K36" s="36"/>
      <c r="L36" s="37"/>
      <c r="M36" s="33">
        <f t="shared" si="7"/>
        <v>0</v>
      </c>
      <c r="N36" s="118">
        <v>500</v>
      </c>
      <c r="O36" s="118">
        <v>3000</v>
      </c>
      <c r="P36" s="118">
        <v>4000</v>
      </c>
      <c r="Q36" s="27" t="s">
        <v>24</v>
      </c>
      <c r="R36" s="38" t="s">
        <v>78</v>
      </c>
    </row>
    <row r="37" spans="1:21" s="54" customFormat="1" ht="35.1" customHeight="1" x14ac:dyDescent="0.3">
      <c r="A37" s="32" t="s">
        <v>39</v>
      </c>
      <c r="B37" s="33"/>
      <c r="C37" s="33"/>
      <c r="D37" s="34"/>
      <c r="E37" s="52"/>
      <c r="F37" s="35"/>
      <c r="G37" s="5"/>
      <c r="H37" s="35"/>
      <c r="I37" s="33">
        <f t="shared" si="6"/>
        <v>0</v>
      </c>
      <c r="J37" s="36"/>
      <c r="K37" s="36"/>
      <c r="L37" s="37"/>
      <c r="M37" s="33">
        <f t="shared" si="7"/>
        <v>0</v>
      </c>
      <c r="N37" s="118">
        <v>1500</v>
      </c>
      <c r="O37" s="118">
        <v>2000</v>
      </c>
      <c r="P37" s="118">
        <v>2500</v>
      </c>
      <c r="Q37" s="27" t="s">
        <v>42</v>
      </c>
      <c r="R37" s="38" t="s">
        <v>78</v>
      </c>
    </row>
    <row r="38" spans="1:21" s="54" customFormat="1" ht="35.1" customHeight="1" x14ac:dyDescent="0.3">
      <c r="A38" s="32" t="s">
        <v>8</v>
      </c>
      <c r="B38" s="33"/>
      <c r="C38" s="33"/>
      <c r="D38" s="34"/>
      <c r="E38" s="52"/>
      <c r="F38" s="35"/>
      <c r="G38" s="5"/>
      <c r="H38" s="35"/>
      <c r="I38" s="33">
        <f t="shared" si="6"/>
        <v>0</v>
      </c>
      <c r="J38" s="36"/>
      <c r="K38" s="36"/>
      <c r="L38" s="37"/>
      <c r="M38" s="33">
        <f t="shared" si="7"/>
        <v>0</v>
      </c>
      <c r="N38" s="118">
        <v>0</v>
      </c>
      <c r="O38" s="118">
        <v>3000</v>
      </c>
      <c r="P38" s="118">
        <v>4000</v>
      </c>
      <c r="Q38" s="27" t="s">
        <v>24</v>
      </c>
      <c r="R38" s="38" t="s">
        <v>78</v>
      </c>
    </row>
    <row r="39" spans="1:21" s="40" customFormat="1" ht="35.1" customHeight="1" x14ac:dyDescent="0.3">
      <c r="A39" s="17" t="s">
        <v>59</v>
      </c>
      <c r="B39" s="56">
        <f>SUM(B2:B27)</f>
        <v>127916.94999999998</v>
      </c>
      <c r="C39" s="56">
        <f>SUM(C2:C27)</f>
        <v>127035.25999999998</v>
      </c>
      <c r="D39" s="56">
        <f>SUM(D2:D27)</f>
        <v>9067.42</v>
      </c>
      <c r="E39" s="56"/>
      <c r="F39" s="57">
        <f>SUM(F2:F27)</f>
        <v>61280.569999999992</v>
      </c>
      <c r="G39" s="56"/>
      <c r="H39" s="57">
        <f>SUM(H2:H27)</f>
        <v>2040.4299999999998</v>
      </c>
      <c r="I39" s="56">
        <f>SUM(I2:I27)</f>
        <v>191631.21000000002</v>
      </c>
      <c r="J39" s="58" t="s">
        <v>151</v>
      </c>
      <c r="K39" s="58" t="s">
        <v>58</v>
      </c>
      <c r="L39" s="59">
        <f>SUM(L3:L27)</f>
        <v>39760</v>
      </c>
      <c r="M39" s="16">
        <f>SUM(M2:M27)</f>
        <v>241538.63</v>
      </c>
      <c r="N39" s="22">
        <f>SUM(N2:N38)</f>
        <v>174500</v>
      </c>
      <c r="O39" s="22">
        <f>SUM(O2:O38)</f>
        <v>257500</v>
      </c>
      <c r="P39" s="22">
        <f>SUM(P2:P38)</f>
        <v>287500</v>
      </c>
      <c r="Q39" s="23"/>
      <c r="R39" s="56"/>
      <c r="S39" s="39"/>
      <c r="T39" s="39"/>
      <c r="U39" s="39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2017 Nets</vt:lpstr>
      <vt:lpstr>Historic Nets</vt:lpstr>
      <vt:lpstr>2016 Nets</vt:lpstr>
      <vt:lpstr>'2016 Nets'!Print_Area</vt:lpstr>
      <vt:lpstr>'2017 Nets'!Print_Area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2017-02-03T21:31:56Z</cp:lastPrinted>
  <dcterms:created xsi:type="dcterms:W3CDTF">2009-01-19T14:56:42Z</dcterms:created>
  <dcterms:modified xsi:type="dcterms:W3CDTF">2017-10-12T14:27:07Z</dcterms:modified>
</cp:coreProperties>
</file>