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oard\2017\12-2017\"/>
    </mc:Choice>
  </mc:AlternateContent>
  <bookViews>
    <workbookView xWindow="-3168" yWindow="-48" windowWidth="13272" windowHeight="11772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BS!$E$1:$M$45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BS!$E$3:$L$46</definedName>
    <definedName name="Report" localSheetId="0">BS!$A$3:$L$46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52511"/>
</workbook>
</file>

<file path=xl/calcChain.xml><?xml version="1.0" encoding="utf-8"?>
<calcChain xmlns="http://schemas.openxmlformats.org/spreadsheetml/2006/main">
  <c r="L40" i="1" l="1"/>
  <c r="L44" i="1"/>
  <c r="L45" i="1"/>
  <c r="L17" i="1"/>
  <c r="L23" i="1"/>
  <c r="L28" i="1"/>
  <c r="L31" i="1"/>
  <c r="K40" i="1"/>
  <c r="K44" i="1"/>
  <c r="K45" i="1"/>
  <c r="K17" i="1"/>
  <c r="K23" i="1"/>
  <c r="K28" i="1"/>
  <c r="K31" i="1"/>
  <c r="K35" i="2"/>
  <c r="J17" i="1"/>
  <c r="M44" i="1"/>
  <c r="M40" i="1"/>
  <c r="M28" i="1"/>
  <c r="M17" i="1"/>
  <c r="M45" i="1"/>
  <c r="M23" i="1"/>
  <c r="M31" i="1"/>
  <c r="I33" i="2"/>
  <c r="J23" i="1"/>
  <c r="I20" i="2"/>
  <c r="H14" i="2"/>
  <c r="I14" i="2"/>
  <c r="J28" i="1"/>
  <c r="J40" i="1"/>
  <c r="J44" i="1"/>
  <c r="I17" i="1"/>
  <c r="I23" i="1" s="1"/>
  <c r="I31" i="1" s="1"/>
  <c r="I28" i="1"/>
  <c r="I40" i="1"/>
  <c r="I45" i="1" s="1"/>
  <c r="I44" i="1"/>
  <c r="H9" i="2" s="1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J31" i="1"/>
  <c r="J45" i="1"/>
  <c r="H23" i="2" l="1"/>
  <c r="H31" i="2" s="1"/>
  <c r="H35" i="2" s="1"/>
  <c r="H37" i="2" s="1"/>
  <c r="I23" i="2"/>
  <c r="I31" i="2" s="1"/>
  <c r="I35" i="2" s="1"/>
  <c r="I37" i="2" s="1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I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K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L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calendar prizes. Includes $1275 grant reimb. set aside for website, $10,000 life sponsorship</t>
        </r>
      </text>
    </comment>
    <comment ref="M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2016 calendar prizes. Includes $1275 grant reimb. set aside for website, $10,000 life sponsorship</t>
        </r>
      </text>
    </comment>
    <comment ref="I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L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M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I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K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L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M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I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($27,227.76)</t>
        </r>
      </text>
    </comment>
    <comment ref="K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($26,719.05)</t>
        </r>
      </text>
    </comment>
    <comment ref="L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($13,812.81)</t>
        </r>
      </text>
    </comment>
    <comment ref="M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($13,812.81)</t>
        </r>
      </text>
    </comment>
    <comment ref="I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prizes</t>
        </r>
      </text>
    </comment>
    <comment ref="K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 Calendar prizes</t>
        </r>
      </text>
    </comment>
    <comment ref="L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$1275 website</t>
        </r>
      </text>
    </comment>
    <comment ref="M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$1275 website</t>
        </r>
      </text>
    </comment>
  </commentList>
</comments>
</file>

<file path=xl/sharedStrings.xml><?xml version="1.0" encoding="utf-8"?>
<sst xmlns="http://schemas.openxmlformats.org/spreadsheetml/2006/main" count="74" uniqueCount="64">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</sst>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0" fontId="0" fillId="0" borderId="0" xfId="0" applyFill="1"/>
    <xf numFmtId="165" fontId="5" fillId="0" borderId="0" xfId="0" applyNumberFormat="1" applyFont="1" applyFill="1" applyBorder="1"/>
    <xf numFmtId="165" fontId="5" fillId="0" borderId="0" xfId="0" applyNumberFormat="1" applyFont="1" applyFill="1"/>
    <xf numFmtId="166" fontId="5" fillId="0" borderId="0" xfId="1" applyNumberFormat="1" applyFont="1" applyFill="1" applyBorder="1"/>
    <xf numFmtId="165" fontId="2" fillId="0" borderId="0" xfId="0" applyNumberFormat="1" applyFont="1" applyFill="1"/>
    <xf numFmtId="166" fontId="0" fillId="0" borderId="0" xfId="0" applyNumberFormat="1" applyFill="1"/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/>
    <xf numFmtId="165" fontId="6" fillId="0" borderId="0" xfId="0" applyNumberFormat="1" applyFont="1" applyFill="1" applyBorder="1"/>
    <xf numFmtId="0" fontId="7" fillId="0" borderId="0" xfId="0" applyFont="1" applyFill="1" applyAlignment="1">
      <alignment horizontal="center"/>
    </xf>
    <xf numFmtId="165" fontId="2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6" fontId="1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167" fontId="1" fillId="0" borderId="0" xfId="2" applyNumberFormat="1" applyFill="1"/>
    <xf numFmtId="166" fontId="5" fillId="0" borderId="4" xfId="1" applyNumberFormat="1" applyFont="1" applyFill="1" applyBorder="1"/>
    <xf numFmtId="166" fontId="2" fillId="0" borderId="4" xfId="1" applyNumberFormat="1" applyFont="1" applyFill="1" applyBorder="1"/>
    <xf numFmtId="166" fontId="2" fillId="0" borderId="0" xfId="1" applyNumberFormat="1" applyFont="1" applyFill="1" applyBorder="1"/>
    <xf numFmtId="0" fontId="9" fillId="0" borderId="0" xfId="0" applyFont="1" applyFill="1"/>
    <xf numFmtId="166" fontId="5" fillId="0" borderId="4" xfId="1" applyNumberFormat="1" applyFont="1" applyFill="1" applyBorder="1" applyAlignment="1">
      <alignment horizontal="right"/>
    </xf>
    <xf numFmtId="166" fontId="2" fillId="0" borderId="4" xfId="1" applyNumberFormat="1" applyFont="1" applyFill="1" applyBorder="1" applyAlignment="1">
      <alignment horizontal="right"/>
    </xf>
    <xf numFmtId="166" fontId="5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 applyAlignment="1">
      <alignment horizontal="right"/>
    </xf>
    <xf numFmtId="165" fontId="1" fillId="0" borderId="0" xfId="0" applyNumberFormat="1" applyFont="1" applyFill="1" applyBorder="1" applyAlignment="1">
      <alignment horizontal="left" indent="1"/>
    </xf>
    <xf numFmtId="165" fontId="8" fillId="0" borderId="0" xfId="0" applyNumberFormat="1" applyFont="1" applyFill="1" applyBorder="1"/>
    <xf numFmtId="166" fontId="5" fillId="0" borderId="5" xfId="1" applyNumberFormat="1" applyFont="1" applyFill="1" applyBorder="1"/>
    <xf numFmtId="166" fontId="2" fillId="0" borderId="5" xfId="1" applyNumberFormat="1" applyFont="1" applyFill="1" applyBorder="1"/>
    <xf numFmtId="166" fontId="1" fillId="0" borderId="0" xfId="1" applyNumberFormat="1" applyFont="1" applyFill="1" applyBorder="1"/>
    <xf numFmtId="0" fontId="1" fillId="0" borderId="0" xfId="0" applyFont="1" applyFill="1"/>
    <xf numFmtId="166" fontId="2" fillId="0" borderId="6" xfId="1" applyNumberFormat="1" applyFont="1" applyFill="1" applyBorder="1"/>
    <xf numFmtId="166" fontId="15" fillId="0" borderId="0" xfId="1" applyNumberFormat="1" applyFont="1" applyFill="1" applyBorder="1" applyAlignment="1">
      <alignment horizontal="right"/>
    </xf>
    <xf numFmtId="0" fontId="15" fillId="0" borderId="0" xfId="0" applyFont="1" applyFill="1"/>
    <xf numFmtId="166" fontId="16" fillId="0" borderId="0" xfId="1" applyNumberFormat="1" applyFont="1" applyFill="1" applyBorder="1" applyAlignment="1">
      <alignment horizontal="right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168" fontId="4" fillId="0" borderId="1" xfId="0" quotePrefix="1" applyNumberFormat="1" applyFont="1" applyFill="1" applyBorder="1" applyAlignment="1">
      <alignment horizontal="center"/>
    </xf>
    <xf numFmtId="168" fontId="4" fillId="0" borderId="2" xfId="0" quotePrefix="1" applyNumberFormat="1" applyFont="1" applyFill="1" applyBorder="1" applyAlignment="1">
      <alignment horizontal="center"/>
    </xf>
    <xf numFmtId="168" fontId="4" fillId="0" borderId="3" xfId="0" quotePrefix="1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</sheetPr>
  <dimension ref="E1:M47"/>
  <sheetViews>
    <sheetView tabSelected="1" topLeftCell="E11" zoomScale="85" zoomScaleNormal="85" workbookViewId="0">
      <selection activeCell="I12" sqref="I12:I45"/>
    </sheetView>
  </sheetViews>
  <sheetFormatPr defaultColWidth="9.109375" defaultRowHeight="13.2" x14ac:dyDescent="0.25"/>
  <cols>
    <col min="1" max="4" width="0" style="20" hidden="1" customWidth="1"/>
    <col min="5" max="5" width="4.5546875" style="20" customWidth="1"/>
    <col min="6" max="6" width="9.109375" style="20"/>
    <col min="7" max="7" width="4.88671875" style="20" customWidth="1"/>
    <col min="8" max="8" width="24.6640625" style="20" customWidth="1"/>
    <col min="9" max="12" width="14.6640625" style="20" customWidth="1"/>
    <col min="13" max="13" width="11.88671875" style="20" customWidth="1"/>
    <col min="14" max="16384" width="9.109375" style="20"/>
  </cols>
  <sheetData>
    <row r="1" spans="5:13" x14ac:dyDescent="0.25">
      <c r="F1" s="21"/>
      <c r="G1" s="22"/>
      <c r="H1" s="21"/>
      <c r="I1" s="21"/>
      <c r="J1" s="23"/>
    </row>
    <row r="2" spans="5:13" x14ac:dyDescent="0.25">
      <c r="F2" s="21"/>
      <c r="G2" s="24"/>
      <c r="H2" s="21"/>
      <c r="J2" s="25"/>
    </row>
    <row r="3" spans="5:13" x14ac:dyDescent="0.25">
      <c r="E3" s="56" t="s">
        <v>24</v>
      </c>
      <c r="F3" s="57"/>
      <c r="G3" s="57"/>
      <c r="H3" s="57"/>
      <c r="I3" s="57"/>
      <c r="J3" s="57"/>
      <c r="K3" s="57"/>
      <c r="L3" s="57"/>
    </row>
    <row r="4" spans="5:13" x14ac:dyDescent="0.25">
      <c r="E4" s="56" t="s">
        <v>0</v>
      </c>
      <c r="F4" s="57"/>
      <c r="G4" s="57"/>
      <c r="H4" s="57"/>
      <c r="I4" s="57"/>
      <c r="J4" s="57"/>
      <c r="K4" s="57"/>
      <c r="L4" s="57"/>
    </row>
    <row r="5" spans="5:13" x14ac:dyDescent="0.25">
      <c r="E5" s="56"/>
      <c r="F5" s="57"/>
      <c r="G5" s="57"/>
      <c r="H5" s="57"/>
      <c r="I5" s="57"/>
      <c r="J5" s="57"/>
      <c r="K5" s="57"/>
      <c r="L5" s="57"/>
    </row>
    <row r="6" spans="5:13" ht="14.4" hidden="1" x14ac:dyDescent="0.35">
      <c r="E6" s="26"/>
      <c r="F6" s="27"/>
      <c r="G6" s="27"/>
      <c r="H6" s="27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8"/>
    </row>
    <row r="8" spans="5:13" x14ac:dyDescent="0.25">
      <c r="I8" s="58">
        <v>43100</v>
      </c>
      <c r="J8" s="59"/>
      <c r="K8" s="59"/>
      <c r="L8" s="60"/>
    </row>
    <row r="9" spans="5:13" x14ac:dyDescent="0.25">
      <c r="F9" s="22" t="s">
        <v>1</v>
      </c>
      <c r="G9" s="22"/>
      <c r="H9" s="29"/>
      <c r="I9" s="30" t="s">
        <v>2</v>
      </c>
      <c r="J9" s="30" t="s">
        <v>4</v>
      </c>
      <c r="K9" s="30" t="s">
        <v>3</v>
      </c>
      <c r="L9" s="30" t="s">
        <v>36</v>
      </c>
      <c r="M9" s="30" t="s">
        <v>59</v>
      </c>
    </row>
    <row r="10" spans="5:13" x14ac:dyDescent="0.25">
      <c r="F10" s="22"/>
      <c r="G10" s="22" t="s">
        <v>5</v>
      </c>
      <c r="H10" s="21"/>
      <c r="I10" s="21"/>
      <c r="J10" s="21"/>
      <c r="K10" s="21"/>
      <c r="L10" s="31"/>
    </row>
    <row r="11" spans="5:13" x14ac:dyDescent="0.25">
      <c r="F11" s="32"/>
      <c r="G11" s="33" t="s">
        <v>6</v>
      </c>
      <c r="H11" s="34"/>
      <c r="I11" s="35"/>
      <c r="J11" s="35"/>
      <c r="K11" s="35"/>
      <c r="L11" s="35"/>
      <c r="M11" s="25"/>
    </row>
    <row r="12" spans="5:13" x14ac:dyDescent="0.25">
      <c r="F12" s="32"/>
      <c r="G12" s="33"/>
      <c r="H12" s="34" t="s">
        <v>25</v>
      </c>
      <c r="I12" s="35">
        <v>13510.49</v>
      </c>
      <c r="J12" s="35">
        <v>23000</v>
      </c>
      <c r="K12" s="35">
        <v>12119.79</v>
      </c>
      <c r="L12" s="35">
        <v>20568.34</v>
      </c>
      <c r="M12" s="35">
        <v>20568.34</v>
      </c>
    </row>
    <row r="13" spans="5:13" x14ac:dyDescent="0.25">
      <c r="F13" s="32"/>
      <c r="G13" s="33"/>
      <c r="H13" s="34" t="s">
        <v>26</v>
      </c>
      <c r="I13" s="35">
        <v>41609.339999999997</v>
      </c>
      <c r="J13" s="35">
        <v>57000</v>
      </c>
      <c r="K13" s="35">
        <v>4922.79</v>
      </c>
      <c r="L13" s="35">
        <v>55124</v>
      </c>
      <c r="M13" s="35">
        <v>55124</v>
      </c>
    </row>
    <row r="14" spans="5:13" x14ac:dyDescent="0.25">
      <c r="F14" s="32"/>
      <c r="G14" s="33"/>
      <c r="H14" s="34" t="s">
        <v>62</v>
      </c>
      <c r="I14" s="35">
        <v>12550</v>
      </c>
      <c r="J14" s="35">
        <v>10750</v>
      </c>
      <c r="K14" s="35">
        <v>10050</v>
      </c>
      <c r="L14" s="35">
        <v>10750</v>
      </c>
      <c r="M14" s="35">
        <v>10750</v>
      </c>
    </row>
    <row r="15" spans="5:13" x14ac:dyDescent="0.25">
      <c r="F15" s="32"/>
      <c r="G15" s="33"/>
      <c r="H15" s="34" t="s">
        <v>63</v>
      </c>
      <c r="I15" s="35">
        <v>720.5</v>
      </c>
      <c r="J15" s="35">
        <v>0</v>
      </c>
      <c r="K15" s="35">
        <v>720.5</v>
      </c>
      <c r="L15" s="35"/>
      <c r="M15" s="35">
        <v>0</v>
      </c>
    </row>
    <row r="16" spans="5:13" ht="15" x14ac:dyDescent="0.4">
      <c r="F16" s="32"/>
      <c r="G16" s="33"/>
      <c r="H16" s="34" t="s">
        <v>27</v>
      </c>
      <c r="I16" s="36">
        <v>34246.31</v>
      </c>
      <c r="J16" s="36">
        <v>23003</v>
      </c>
      <c r="K16" s="36">
        <v>35669.120000000003</v>
      </c>
      <c r="L16" s="36">
        <v>5672</v>
      </c>
      <c r="M16" s="36">
        <v>5672.04</v>
      </c>
    </row>
    <row r="17" spans="5:13" x14ac:dyDescent="0.25">
      <c r="F17" s="32"/>
      <c r="G17" s="33"/>
      <c r="H17" s="34" t="s">
        <v>28</v>
      </c>
      <c r="I17" s="35">
        <f>SUM(I12:I16)</f>
        <v>102636.63999999998</v>
      </c>
      <c r="J17" s="35">
        <f>SUM(J12:J16)</f>
        <v>113753</v>
      </c>
      <c r="K17" s="35">
        <f>SUM(K12:K16)</f>
        <v>63482.200000000004</v>
      </c>
      <c r="L17" s="35">
        <f>SUM(L12:L16)</f>
        <v>92114.34</v>
      </c>
      <c r="M17" s="35">
        <f>SUM(M12:M16)</f>
        <v>92114.37999999999</v>
      </c>
    </row>
    <row r="18" spans="5:13" x14ac:dyDescent="0.25">
      <c r="E18" s="37"/>
      <c r="F18" s="32"/>
      <c r="G18" s="33" t="s">
        <v>33</v>
      </c>
      <c r="H18" s="34"/>
      <c r="I18" s="35">
        <v>0</v>
      </c>
      <c r="J18" s="35">
        <v>1000</v>
      </c>
      <c r="K18" s="35">
        <v>0</v>
      </c>
      <c r="L18" s="35">
        <v>0</v>
      </c>
      <c r="M18" s="35">
        <v>0</v>
      </c>
    </row>
    <row r="19" spans="5:13" x14ac:dyDescent="0.25">
      <c r="E19" s="37"/>
      <c r="F19" s="32"/>
      <c r="G19" s="33" t="s">
        <v>34</v>
      </c>
      <c r="H19" s="34"/>
      <c r="I19" s="35">
        <v>38815.22</v>
      </c>
      <c r="J19" s="35">
        <v>32588</v>
      </c>
      <c r="K19" s="35">
        <v>35955.22</v>
      </c>
      <c r="L19" s="35">
        <v>42958.47</v>
      </c>
      <c r="M19" s="35">
        <v>42958.47</v>
      </c>
    </row>
    <row r="20" spans="5:13" x14ac:dyDescent="0.25">
      <c r="E20" s="37"/>
      <c r="F20" s="32"/>
      <c r="G20" s="33" t="s">
        <v>29</v>
      </c>
      <c r="H20" s="34"/>
      <c r="I20" s="35">
        <v>24344.7</v>
      </c>
      <c r="J20" s="35">
        <v>28943</v>
      </c>
      <c r="K20" s="35">
        <v>26053.88</v>
      </c>
      <c r="L20" s="35">
        <v>34083</v>
      </c>
      <c r="M20" s="35">
        <v>34082.61</v>
      </c>
    </row>
    <row r="21" spans="5:13" x14ac:dyDescent="0.25">
      <c r="F21" s="32"/>
      <c r="G21" s="33" t="s">
        <v>7</v>
      </c>
      <c r="H21" s="34"/>
      <c r="I21" s="35">
        <v>8161.19</v>
      </c>
      <c r="J21" s="35"/>
      <c r="K21" s="35">
        <v>12400.78</v>
      </c>
      <c r="L21" s="35">
        <v>8056.5</v>
      </c>
      <c r="M21" s="35">
        <v>8056.5</v>
      </c>
    </row>
    <row r="22" spans="5:13" x14ac:dyDescent="0.25">
      <c r="F22" s="32"/>
      <c r="G22" s="33" t="s">
        <v>30</v>
      </c>
      <c r="H22" s="34"/>
      <c r="I22" s="35">
        <v>21024.12</v>
      </c>
      <c r="J22" s="53">
        <v>0</v>
      </c>
      <c r="K22" s="35">
        <v>1414.12</v>
      </c>
      <c r="L22" s="35">
        <v>32854</v>
      </c>
      <c r="M22" s="35">
        <v>32853.629999999997</v>
      </c>
    </row>
    <row r="23" spans="5:13" x14ac:dyDescent="0.25">
      <c r="G23" s="22" t="s">
        <v>8</v>
      </c>
      <c r="H23" s="21"/>
      <c r="I23" s="38">
        <f>SUM(I17:I22)</f>
        <v>194981.87</v>
      </c>
      <c r="J23" s="39">
        <f t="shared" ref="J23" si="0">SUM(J17:J22)</f>
        <v>176284</v>
      </c>
      <c r="K23" s="38">
        <f>SUM(K17:K22)</f>
        <v>139306.20000000001</v>
      </c>
      <c r="L23" s="39">
        <f>SUM(L17:L22)</f>
        <v>210066.31</v>
      </c>
      <c r="M23" s="38">
        <f>SUM(M17:M22)</f>
        <v>210065.58999999997</v>
      </c>
    </row>
    <row r="24" spans="5:13" ht="8.25" customHeight="1" x14ac:dyDescent="0.25">
      <c r="G24" s="22"/>
      <c r="H24" s="21"/>
      <c r="I24" s="23"/>
      <c r="J24" s="54"/>
      <c r="K24" s="23"/>
      <c r="L24" s="40"/>
      <c r="M24" s="23"/>
    </row>
    <row r="25" spans="5:13" x14ac:dyDescent="0.25">
      <c r="F25" s="41"/>
      <c r="G25" s="22" t="s">
        <v>9</v>
      </c>
      <c r="H25" s="34"/>
      <c r="I25" s="23"/>
      <c r="J25" s="54"/>
      <c r="K25" s="23"/>
      <c r="L25" s="40"/>
      <c r="M25" s="23"/>
    </row>
    <row r="26" spans="5:13" x14ac:dyDescent="0.25">
      <c r="F26" s="32"/>
      <c r="G26" s="32" t="s">
        <v>10</v>
      </c>
      <c r="H26" s="34"/>
      <c r="I26" s="35">
        <v>148154.45000000001</v>
      </c>
      <c r="J26" s="35">
        <v>141605</v>
      </c>
      <c r="K26" s="35">
        <v>148154.45000000001</v>
      </c>
      <c r="L26" s="35">
        <v>148154</v>
      </c>
      <c r="M26" s="35">
        <v>148154.45000000001</v>
      </c>
    </row>
    <row r="27" spans="5:13" x14ac:dyDescent="0.25">
      <c r="F27" s="32"/>
      <c r="G27" s="32" t="s">
        <v>11</v>
      </c>
      <c r="H27" s="34"/>
      <c r="I27" s="35">
        <v>-5282.7</v>
      </c>
      <c r="J27" s="35">
        <v>-6642</v>
      </c>
      <c r="K27" s="35">
        <v>-5282.7</v>
      </c>
      <c r="L27" s="35">
        <v>-5283</v>
      </c>
      <c r="M27" s="35">
        <v>-5282.7</v>
      </c>
    </row>
    <row r="28" spans="5:13" x14ac:dyDescent="0.25">
      <c r="G28" s="22" t="s">
        <v>12</v>
      </c>
      <c r="H28" s="21"/>
      <c r="I28" s="42">
        <f>SUM(I26:I27)</f>
        <v>142871.75</v>
      </c>
      <c r="J28" s="43">
        <f t="shared" ref="J28" si="1">SUM(J26:J27)</f>
        <v>134963</v>
      </c>
      <c r="K28" s="42">
        <f>SUM(K26:K27)</f>
        <v>142871.75</v>
      </c>
      <c r="L28" s="43">
        <f>SUM(L26:L27)</f>
        <v>142871</v>
      </c>
      <c r="M28" s="42">
        <f>SUM(M26:M27)</f>
        <v>142871.75</v>
      </c>
    </row>
    <row r="29" spans="5:13" ht="7.5" customHeight="1" x14ac:dyDescent="0.25">
      <c r="G29" s="22"/>
      <c r="H29" s="21"/>
      <c r="I29" s="44"/>
      <c r="J29" s="55"/>
      <c r="K29" s="44"/>
      <c r="L29" s="45"/>
      <c r="M29" s="44"/>
    </row>
    <row r="30" spans="5:13" ht="15" customHeight="1" x14ac:dyDescent="0.25">
      <c r="F30" s="32"/>
      <c r="G30" s="46" t="s">
        <v>31</v>
      </c>
      <c r="H30" s="47"/>
      <c r="I30" s="35">
        <v>27507.759999999998</v>
      </c>
      <c r="J30" s="35">
        <v>23056</v>
      </c>
      <c r="K30" s="35">
        <v>26999.05</v>
      </c>
      <c r="L30" s="35">
        <v>13812.81</v>
      </c>
      <c r="M30" s="35">
        <v>13812.81</v>
      </c>
    </row>
    <row r="31" spans="5:13" ht="13.8" thickBot="1" x14ac:dyDescent="0.3">
      <c r="G31" s="22" t="s">
        <v>13</v>
      </c>
      <c r="H31" s="21"/>
      <c r="I31" s="48">
        <f>I23+I28+I30</f>
        <v>365361.38</v>
      </c>
      <c r="J31" s="49">
        <f>J23+J28+J30</f>
        <v>334303</v>
      </c>
      <c r="K31" s="48">
        <f>K23+K28+K30</f>
        <v>309177</v>
      </c>
      <c r="L31" s="49">
        <f>L23+L28+L30</f>
        <v>366750.12</v>
      </c>
      <c r="M31" s="48">
        <f>M23+M28+M30</f>
        <v>366750.14999999997</v>
      </c>
    </row>
    <row r="32" spans="5:13" ht="13.8" thickTop="1" x14ac:dyDescent="0.25">
      <c r="F32" s="34"/>
      <c r="G32" s="34"/>
      <c r="H32" s="34"/>
      <c r="I32" s="23"/>
      <c r="J32" s="54"/>
      <c r="K32" s="23"/>
      <c r="L32" s="40"/>
      <c r="M32" s="23"/>
    </row>
    <row r="33" spans="6:13" x14ac:dyDescent="0.25">
      <c r="F33" s="22" t="s">
        <v>14</v>
      </c>
      <c r="G33" s="21"/>
      <c r="H33" s="21"/>
      <c r="I33" s="50"/>
      <c r="J33" s="54"/>
      <c r="K33" s="50"/>
      <c r="L33" s="50"/>
      <c r="M33" s="50"/>
    </row>
    <row r="34" spans="6:13" x14ac:dyDescent="0.25">
      <c r="G34" s="21" t="s">
        <v>15</v>
      </c>
      <c r="H34" s="21"/>
      <c r="I34" s="35"/>
      <c r="J34" s="54"/>
      <c r="K34" s="35"/>
      <c r="L34" s="35"/>
      <c r="M34" s="35"/>
    </row>
    <row r="35" spans="6:13" x14ac:dyDescent="0.25">
      <c r="G35" s="46" t="s">
        <v>16</v>
      </c>
      <c r="H35" s="34"/>
      <c r="I35" s="35">
        <v>58912.12</v>
      </c>
      <c r="J35" s="35">
        <v>2554</v>
      </c>
      <c r="K35" s="35">
        <v>48847.72</v>
      </c>
      <c r="L35" s="35">
        <v>36963</v>
      </c>
      <c r="M35" s="35">
        <v>36962.78</v>
      </c>
    </row>
    <row r="36" spans="6:13" x14ac:dyDescent="0.25">
      <c r="G36" s="46" t="s">
        <v>32</v>
      </c>
      <c r="H36" s="34"/>
      <c r="I36" s="35">
        <v>41609.339999999997</v>
      </c>
      <c r="J36" s="35">
        <v>57000</v>
      </c>
      <c r="K36" s="35">
        <v>4922.79</v>
      </c>
      <c r="L36" s="35">
        <v>43859</v>
      </c>
      <c r="M36" s="35">
        <v>43858.98</v>
      </c>
    </row>
    <row r="37" spans="6:13" x14ac:dyDescent="0.25">
      <c r="G37" s="46" t="s">
        <v>61</v>
      </c>
      <c r="H37" s="34"/>
      <c r="I37" s="35">
        <v>13510.49</v>
      </c>
      <c r="J37" s="35">
        <v>23000</v>
      </c>
      <c r="K37" s="35">
        <v>12119.79</v>
      </c>
      <c r="L37" s="35">
        <v>20568.34</v>
      </c>
      <c r="M37" s="35">
        <v>20568.34</v>
      </c>
    </row>
    <row r="38" spans="6:13" x14ac:dyDescent="0.25">
      <c r="G38" s="46" t="s">
        <v>60</v>
      </c>
      <c r="H38" s="34"/>
      <c r="I38" s="35">
        <v>9879.77</v>
      </c>
      <c r="J38" s="35"/>
      <c r="K38" s="35">
        <v>12272.5</v>
      </c>
      <c r="L38" s="35">
        <v>0</v>
      </c>
      <c r="M38" s="35">
        <v>0</v>
      </c>
    </row>
    <row r="39" spans="6:13" x14ac:dyDescent="0.25">
      <c r="G39" s="46" t="s">
        <v>35</v>
      </c>
      <c r="H39" s="34"/>
      <c r="I39" s="35">
        <v>3137.85</v>
      </c>
      <c r="J39" s="35">
        <v>3855</v>
      </c>
      <c r="K39" s="35">
        <v>3130.94</v>
      </c>
      <c r="L39" s="35">
        <v>3297.22</v>
      </c>
      <c r="M39" s="35">
        <v>3297.22</v>
      </c>
    </row>
    <row r="40" spans="6:13" x14ac:dyDescent="0.25">
      <c r="G40" s="22" t="s">
        <v>17</v>
      </c>
      <c r="H40" s="21"/>
      <c r="I40" s="42">
        <f>SUM(I35:I39)</f>
        <v>127049.57</v>
      </c>
      <c r="J40" s="43">
        <f t="shared" ref="J40" si="2">SUM(J35:J39)</f>
        <v>86409</v>
      </c>
      <c r="K40" s="42">
        <f>SUM(K35:K39)</f>
        <v>81293.740000000005</v>
      </c>
      <c r="L40" s="43">
        <f>SUM(L35:L39)</f>
        <v>104687.56</v>
      </c>
      <c r="M40" s="42">
        <f>SUM(M35:M39)</f>
        <v>104687.32</v>
      </c>
    </row>
    <row r="41" spans="6:13" x14ac:dyDescent="0.25">
      <c r="F41" s="21"/>
      <c r="G41" s="22" t="s">
        <v>18</v>
      </c>
      <c r="H41" s="21"/>
      <c r="I41" s="23"/>
      <c r="J41" s="54"/>
      <c r="K41" s="23"/>
      <c r="L41" s="40"/>
      <c r="M41" s="23"/>
    </row>
    <row r="42" spans="6:13" x14ac:dyDescent="0.25">
      <c r="G42" s="46" t="s">
        <v>37</v>
      </c>
      <c r="H42" s="34"/>
      <c r="I42" s="35">
        <v>262975.46000000002</v>
      </c>
      <c r="J42" s="35">
        <v>247217</v>
      </c>
      <c r="K42" s="35">
        <v>262975.46000000002</v>
      </c>
      <c r="L42" s="35">
        <v>251068</v>
      </c>
      <c r="M42" s="35">
        <v>251068.08</v>
      </c>
    </row>
    <row r="43" spans="6:13" x14ac:dyDescent="0.25">
      <c r="F43" s="51"/>
      <c r="G43" s="46" t="s">
        <v>19</v>
      </c>
      <c r="H43" s="34"/>
      <c r="I43" s="35">
        <v>-24663.98</v>
      </c>
      <c r="J43" s="35">
        <v>677</v>
      </c>
      <c r="K43" s="35">
        <v>-35092.28</v>
      </c>
      <c r="L43" s="35">
        <v>10995</v>
      </c>
      <c r="M43" s="35">
        <v>10994.89</v>
      </c>
    </row>
    <row r="44" spans="6:13" x14ac:dyDescent="0.25">
      <c r="F44" s="21"/>
      <c r="G44" s="22" t="s">
        <v>20</v>
      </c>
      <c r="H44" s="21"/>
      <c r="I44" s="38">
        <f>SUM(I42:I43)</f>
        <v>238311.48</v>
      </c>
      <c r="J44" s="39">
        <f t="shared" ref="J44" si="3">SUM(J42:J43)</f>
        <v>247894</v>
      </c>
      <c r="K44" s="38">
        <f>SUM(K42:K43)</f>
        <v>227883.18000000002</v>
      </c>
      <c r="L44" s="39">
        <f>SUM(L42:L43)</f>
        <v>262063</v>
      </c>
      <c r="M44" s="38">
        <f>SUM(M42:M43)</f>
        <v>262062.96999999997</v>
      </c>
    </row>
    <row r="45" spans="6:13" ht="13.8" thickBot="1" x14ac:dyDescent="0.3">
      <c r="F45" s="21"/>
      <c r="G45" s="22" t="s">
        <v>21</v>
      </c>
      <c r="H45" s="21"/>
      <c r="I45" s="48">
        <f>I40+I44</f>
        <v>365361.05000000005</v>
      </c>
      <c r="J45" s="49">
        <f t="shared" ref="J45" si="4">J40+J44</f>
        <v>334303</v>
      </c>
      <c r="K45" s="48">
        <f>K40+K44</f>
        <v>309176.92000000004</v>
      </c>
      <c r="L45" s="49">
        <f>L40+L44</f>
        <v>366750.56</v>
      </c>
      <c r="M45" s="48">
        <f>M40+M44</f>
        <v>366750.29</v>
      </c>
    </row>
    <row r="46" spans="6:13" ht="13.8" thickTop="1" x14ac:dyDescent="0.25">
      <c r="F46" s="21"/>
      <c r="G46" s="22"/>
      <c r="H46" s="21"/>
      <c r="I46" s="21"/>
      <c r="J46" s="23"/>
      <c r="L46" s="52"/>
    </row>
    <row r="47" spans="6:13" x14ac:dyDescent="0.25">
      <c r="K47" s="35"/>
      <c r="L47" s="23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37"/>
  <sheetViews>
    <sheetView topLeftCell="C1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6"/>
  </cols>
  <sheetData>
    <row r="3" spans="1:12" x14ac:dyDescent="0.25">
      <c r="A3" s="61" t="s">
        <v>24</v>
      </c>
      <c r="B3" s="62"/>
      <c r="C3" s="62"/>
      <c r="D3" s="62"/>
      <c r="E3" s="62"/>
      <c r="F3" s="62"/>
      <c r="G3" s="62"/>
      <c r="H3" s="62"/>
      <c r="I3" s="11"/>
    </row>
    <row r="4" spans="1:12" x14ac:dyDescent="0.25">
      <c r="A4" s="61" t="s">
        <v>38</v>
      </c>
      <c r="B4" s="62"/>
      <c r="C4" s="62"/>
      <c r="D4" s="62"/>
      <c r="E4" s="62"/>
      <c r="F4" s="62"/>
      <c r="G4" s="62"/>
      <c r="H4" s="62"/>
      <c r="I4" s="11"/>
    </row>
    <row r="5" spans="1:12" x14ac:dyDescent="0.25">
      <c r="A5" s="63">
        <v>43100</v>
      </c>
      <c r="B5" s="63"/>
      <c r="C5" s="63"/>
      <c r="D5" s="63"/>
      <c r="E5" s="63"/>
      <c r="F5" s="63"/>
      <c r="G5" s="63"/>
      <c r="H5" s="63"/>
      <c r="I5" s="14"/>
    </row>
    <row r="6" spans="1:12" x14ac:dyDescent="0.25">
      <c r="A6" s="14"/>
      <c r="B6" s="14"/>
      <c r="C6" s="14"/>
      <c r="D6" s="14"/>
      <c r="E6" s="14"/>
      <c r="F6" s="14"/>
      <c r="G6" s="14"/>
      <c r="H6" s="63" t="s">
        <v>2</v>
      </c>
      <c r="I6" s="63"/>
      <c r="K6" s="64" t="s">
        <v>4</v>
      </c>
      <c r="L6" s="64"/>
    </row>
    <row r="7" spans="1:12" x14ac:dyDescent="0.25">
      <c r="H7" s="15" t="s">
        <v>57</v>
      </c>
      <c r="I7" s="15" t="s">
        <v>58</v>
      </c>
      <c r="K7" s="17" t="s">
        <v>57</v>
      </c>
      <c r="L7" s="17" t="s">
        <v>58</v>
      </c>
    </row>
    <row r="8" spans="1:12" x14ac:dyDescent="0.25">
      <c r="A8" s="5" t="s">
        <v>39</v>
      </c>
    </row>
    <row r="9" spans="1:12" x14ac:dyDescent="0.25">
      <c r="A9" s="3" t="s">
        <v>40</v>
      </c>
      <c r="H9" s="12">
        <f>BS!I44-BS!K44</f>
        <v>10428.299999999988</v>
      </c>
      <c r="I9" s="12">
        <f>BS!I43+(BS!I42-BS!M44)</f>
        <v>-23751.489999999951</v>
      </c>
      <c r="K9" s="16">
        <v>1021</v>
      </c>
      <c r="L9" s="16">
        <v>677</v>
      </c>
    </row>
    <row r="10" spans="1:12" x14ac:dyDescent="0.25">
      <c r="A10" s="5" t="s">
        <v>41</v>
      </c>
      <c r="H10" s="12"/>
      <c r="I10" s="12"/>
    </row>
    <row r="11" spans="1:12" x14ac:dyDescent="0.25">
      <c r="A11" s="7" t="s">
        <v>42</v>
      </c>
      <c r="H11" s="12">
        <f>BS!K27-BS!I27</f>
        <v>0</v>
      </c>
      <c r="I11" s="12">
        <f>BS!M27-BS!I27</f>
        <v>0</v>
      </c>
      <c r="K11" s="16">
        <v>0</v>
      </c>
      <c r="L11" s="16">
        <v>0</v>
      </c>
    </row>
    <row r="12" spans="1:12" x14ac:dyDescent="0.25">
      <c r="A12" s="3"/>
      <c r="H12" s="12"/>
      <c r="I12" s="12"/>
    </row>
    <row r="13" spans="1:12" x14ac:dyDescent="0.25">
      <c r="A13" s="5" t="s">
        <v>43</v>
      </c>
      <c r="H13" s="12"/>
      <c r="I13" s="12"/>
    </row>
    <row r="14" spans="1:12" x14ac:dyDescent="0.25">
      <c r="A14" s="7" t="s">
        <v>44</v>
      </c>
      <c r="H14" s="12">
        <f>(BS!K18+BS!K19)-(BS!I18+BS!I19)</f>
        <v>-2860</v>
      </c>
      <c r="I14" s="12">
        <f>(BS!M18+BS!M19)-(BS!I18+BS!I19)</f>
        <v>4143.25</v>
      </c>
      <c r="K14" s="16">
        <v>1600</v>
      </c>
      <c r="L14" s="16">
        <v>9370</v>
      </c>
    </row>
    <row r="15" spans="1:12" x14ac:dyDescent="0.25">
      <c r="A15" s="7" t="s">
        <v>29</v>
      </c>
      <c r="H15" s="12">
        <f>BS!K20-BS!I20</f>
        <v>1709.1800000000003</v>
      </c>
      <c r="I15" s="12">
        <f>BS!M20-BS!I20</f>
        <v>9737.91</v>
      </c>
      <c r="K15" s="16">
        <v>2000</v>
      </c>
      <c r="L15" s="16">
        <v>0</v>
      </c>
    </row>
    <row r="16" spans="1:12" x14ac:dyDescent="0.25">
      <c r="A16" s="7" t="s">
        <v>7</v>
      </c>
      <c r="H16" s="12">
        <f>BS!K21-BS!I21</f>
        <v>4239.5900000000011</v>
      </c>
      <c r="I16" s="12">
        <f>BS!M21-BS!I21</f>
        <v>-104.6899999999996</v>
      </c>
      <c r="K16" s="16">
        <v>1400</v>
      </c>
      <c r="L16" s="16">
        <v>8057</v>
      </c>
    </row>
    <row r="17" spans="1:12" x14ac:dyDescent="0.25">
      <c r="A17" s="7" t="s">
        <v>30</v>
      </c>
      <c r="H17" s="12">
        <f>BS!K22-BS!I22</f>
        <v>-19610</v>
      </c>
      <c r="I17" s="12">
        <f>BS!M22-BS!I22</f>
        <v>11829.509999999998</v>
      </c>
      <c r="K17" s="16">
        <v>0</v>
      </c>
      <c r="L17" s="16">
        <v>32014</v>
      </c>
    </row>
    <row r="18" spans="1:12" x14ac:dyDescent="0.25">
      <c r="A18" s="7" t="s">
        <v>31</v>
      </c>
      <c r="H18" s="12">
        <f>SUM(BS!K30-BS!I30)</f>
        <v>-508.70999999999913</v>
      </c>
      <c r="I18" s="12">
        <f>SUM(BS!M30-BS!I30)</f>
        <v>-13694.949999999999</v>
      </c>
      <c r="K18" s="16">
        <v>0</v>
      </c>
      <c r="L18" s="16">
        <v>-9243</v>
      </c>
    </row>
    <row r="19" spans="1:12" x14ac:dyDescent="0.25">
      <c r="A19" s="8" t="s">
        <v>45</v>
      </c>
      <c r="H19" s="12">
        <f>BS!I35-BS!K35</f>
        <v>10064.400000000001</v>
      </c>
      <c r="I19" s="12">
        <f>BS!I35-BS!M35</f>
        <v>21949.340000000004</v>
      </c>
      <c r="K19" s="16">
        <v>-13275</v>
      </c>
      <c r="L19" s="16">
        <v>-34086</v>
      </c>
    </row>
    <row r="20" spans="1:12" x14ac:dyDescent="0.25">
      <c r="A20" s="8" t="s">
        <v>51</v>
      </c>
      <c r="H20" s="12">
        <f>(BS!I37+ BS!I38)-(BS!K37+BS!K38)</f>
        <v>-1002.0299999999988</v>
      </c>
      <c r="I20" s="12">
        <f>(BS!I37+BS!I38)-(BS!M37+BS!M38)</f>
        <v>2821.9200000000019</v>
      </c>
      <c r="K20" s="16">
        <v>-18750</v>
      </c>
      <c r="L20" s="16">
        <v>2432</v>
      </c>
    </row>
    <row r="21" spans="1:12" x14ac:dyDescent="0.25">
      <c r="A21" s="8" t="s">
        <v>52</v>
      </c>
      <c r="H21" s="12">
        <f>BS!I36-BS!K36</f>
        <v>36686.549999999996</v>
      </c>
      <c r="I21" s="12">
        <f>BS!I36-BS!M36</f>
        <v>-2249.6400000000067</v>
      </c>
      <c r="K21" s="16">
        <v>53885</v>
      </c>
      <c r="L21" s="16">
        <v>11866</v>
      </c>
    </row>
    <row r="22" spans="1:12" x14ac:dyDescent="0.25">
      <c r="A22" s="8" t="s">
        <v>35</v>
      </c>
      <c r="H22" s="13">
        <f>BS!I39-BS!K39</f>
        <v>6.9099999999998545</v>
      </c>
      <c r="I22" s="13">
        <f>BS!I39-BS!M39</f>
        <v>-159.36999999999989</v>
      </c>
      <c r="K22" s="16">
        <v>0</v>
      </c>
      <c r="L22" s="16">
        <v>558</v>
      </c>
    </row>
    <row r="23" spans="1:12" x14ac:dyDescent="0.25">
      <c r="A23" s="9" t="s">
        <v>46</v>
      </c>
      <c r="H23" s="12">
        <f>SUM(H9:H22)</f>
        <v>39154.189999999988</v>
      </c>
      <c r="I23" s="12">
        <f>SUM(I9:I22)</f>
        <v>10521.790000000048</v>
      </c>
      <c r="K23" s="18">
        <v>27431</v>
      </c>
      <c r="L23" s="18">
        <v>21643</v>
      </c>
    </row>
    <row r="24" spans="1:12" x14ac:dyDescent="0.25">
      <c r="A24" s="9"/>
      <c r="H24" s="12"/>
      <c r="I24" s="12"/>
    </row>
    <row r="25" spans="1:12" x14ac:dyDescent="0.25">
      <c r="A25" s="9" t="s">
        <v>47</v>
      </c>
      <c r="H25" s="12"/>
      <c r="I25" s="12"/>
    </row>
    <row r="26" spans="1:12" x14ac:dyDescent="0.25">
      <c r="A26" s="8" t="s">
        <v>48</v>
      </c>
      <c r="H26" s="12">
        <f>BS!K26-BS!I26</f>
        <v>0</v>
      </c>
      <c r="I26" s="12">
        <f>BS!M26-BS!I26</f>
        <v>0</v>
      </c>
      <c r="K26" s="16">
        <v>0</v>
      </c>
      <c r="L26" s="19">
        <v>0</v>
      </c>
    </row>
    <row r="27" spans="1:12" x14ac:dyDescent="0.25">
      <c r="A27" s="4"/>
      <c r="H27" s="12"/>
      <c r="I27" s="12"/>
    </row>
    <row r="28" spans="1:12" x14ac:dyDescent="0.25">
      <c r="A28" s="9" t="s">
        <v>49</v>
      </c>
      <c r="H28" s="12"/>
      <c r="I28" s="12"/>
    </row>
    <row r="29" spans="1:12" x14ac:dyDescent="0.25">
      <c r="A29" s="8" t="s">
        <v>53</v>
      </c>
      <c r="H29" s="12">
        <v>0</v>
      </c>
      <c r="I29" s="12">
        <v>0</v>
      </c>
      <c r="K29" s="19">
        <v>0</v>
      </c>
      <c r="L29" s="19">
        <v>0</v>
      </c>
    </row>
    <row r="30" spans="1:12" x14ac:dyDescent="0.25">
      <c r="A30" s="10"/>
      <c r="H30" s="12"/>
      <c r="I30" s="12"/>
    </row>
    <row r="31" spans="1:12" x14ac:dyDescent="0.25">
      <c r="A31" s="9" t="s">
        <v>50</v>
      </c>
      <c r="H31" s="12">
        <f>H23+H26+H29</f>
        <v>39154.189999999988</v>
      </c>
      <c r="I31" s="12">
        <f>I23+I26+I29</f>
        <v>10521.790000000048</v>
      </c>
      <c r="K31" s="18">
        <v>27431</v>
      </c>
      <c r="L31" s="18">
        <v>21643</v>
      </c>
    </row>
    <row r="32" spans="1:12" x14ac:dyDescent="0.25">
      <c r="A32" s="5"/>
      <c r="H32" s="12"/>
      <c r="I32" s="12"/>
    </row>
    <row r="33" spans="1:12" x14ac:dyDescent="0.25">
      <c r="A33" s="5" t="s">
        <v>54</v>
      </c>
      <c r="H33" s="12">
        <f>BS!K17</f>
        <v>63482.200000000004</v>
      </c>
      <c r="I33" s="12">
        <f>BS!$M$17</f>
        <v>92114.37999999999</v>
      </c>
      <c r="K33" s="16">
        <v>86322</v>
      </c>
      <c r="L33" s="16">
        <v>92110</v>
      </c>
    </row>
    <row r="34" spans="1:12" x14ac:dyDescent="0.25">
      <c r="A34" s="5"/>
      <c r="H34" s="12"/>
      <c r="I34" s="12"/>
    </row>
    <row r="35" spans="1:12" x14ac:dyDescent="0.25">
      <c r="A35" s="5" t="s">
        <v>55</v>
      </c>
      <c r="H35" s="12">
        <f>H31+H33</f>
        <v>102636.38999999998</v>
      </c>
      <c r="I35" s="12">
        <f>I31+I33</f>
        <v>102636.17000000004</v>
      </c>
      <c r="K35" s="18">
        <f>K31+K33</f>
        <v>113753</v>
      </c>
      <c r="L35" s="18">
        <f>L31+L33</f>
        <v>113753</v>
      </c>
    </row>
    <row r="36" spans="1:12" x14ac:dyDescent="0.25">
      <c r="H36" s="12"/>
      <c r="I36" s="12"/>
    </row>
    <row r="37" spans="1:12" x14ac:dyDescent="0.25">
      <c r="A37" s="6" t="s">
        <v>56</v>
      </c>
      <c r="H37" s="12">
        <f>H35-BS!I17</f>
        <v>-0.25</v>
      </c>
      <c r="I37" s="12">
        <f>I35-BS!I17</f>
        <v>-0.46999999994295649</v>
      </c>
      <c r="K37" s="12"/>
      <c r="L37" s="12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2018-01-10T19:08:54Z</dcterms:modified>
</cp:coreProperties>
</file>