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anquets\2018\"/>
    </mc:Choice>
  </mc:AlternateContent>
  <bookViews>
    <workbookView xWindow="8376" yWindow="-72" windowWidth="12480" windowHeight="11268"/>
  </bookViews>
  <sheets>
    <sheet name="2018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  <externalReference r:id="rId7"/>
  </externalReferences>
  <definedNames>
    <definedName name="_xlnm.Print_Area" localSheetId="2">'2016 Nets'!$A$1:$R$25</definedName>
  </definedNames>
  <calcPr calcId="152511" concurrentCalc="0"/>
</workbook>
</file>

<file path=xl/calcChain.xml><?xml version="1.0" encoding="utf-8"?>
<calcChain xmlns="http://schemas.openxmlformats.org/spreadsheetml/2006/main">
  <c r="Q28" i="5" l="1"/>
  <c r="P28" i="5"/>
  <c r="N28" i="5"/>
  <c r="O28" i="5"/>
  <c r="M28" i="5"/>
  <c r="I22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" i="5"/>
  <c r="W49" i="4"/>
  <c r="W45" i="4"/>
  <c r="W44" i="4"/>
  <c r="W40" i="4"/>
  <c r="W35" i="4"/>
  <c r="W28" i="4"/>
  <c r="W16" i="4"/>
  <c r="W15" i="4"/>
  <c r="W14" i="4"/>
  <c r="W5" i="4"/>
  <c r="W3" i="4"/>
  <c r="W2" i="4"/>
  <c r="X7" i="4"/>
  <c r="X10" i="4"/>
  <c r="X12" i="4"/>
  <c r="X13" i="4"/>
  <c r="X17" i="4"/>
  <c r="X18" i="4"/>
  <c r="X19" i="4"/>
  <c r="X21" i="4"/>
  <c r="X22" i="4"/>
  <c r="X23" i="4"/>
  <c r="X24" i="4"/>
  <c r="X25" i="4"/>
  <c r="X30" i="4"/>
  <c r="X31" i="4"/>
  <c r="X32" i="4"/>
  <c r="X33" i="4"/>
  <c r="X34" i="4"/>
  <c r="X36" i="4"/>
  <c r="X38" i="4"/>
  <c r="X39" i="4"/>
  <c r="X40" i="4"/>
  <c r="X41" i="4"/>
  <c r="X43" i="4"/>
  <c r="X46" i="4"/>
  <c r="X48" i="4"/>
  <c r="X54" i="4"/>
  <c r="X55" i="4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3" i="5"/>
  <c r="I24" i="5"/>
  <c r="I25" i="5"/>
  <c r="I26" i="5"/>
  <c r="I27" i="5"/>
  <c r="T14" i="5"/>
  <c r="W50" i="4"/>
  <c r="T10" i="5"/>
  <c r="T11" i="5"/>
  <c r="T27" i="5"/>
  <c r="T26" i="5"/>
  <c r="V53" i="4"/>
  <c r="X53" i="4"/>
  <c r="V52" i="4"/>
  <c r="X52" i="4"/>
  <c r="V51" i="4"/>
  <c r="V50" i="4"/>
  <c r="V49" i="4"/>
  <c r="X49" i="4"/>
  <c r="V47" i="4"/>
  <c r="V45" i="4"/>
  <c r="X45" i="4"/>
  <c r="V44" i="4"/>
  <c r="X44" i="4"/>
  <c r="V42" i="4"/>
  <c r="X42" i="4"/>
  <c r="V37" i="4"/>
  <c r="X37" i="4"/>
  <c r="V35" i="4"/>
  <c r="X35" i="4"/>
  <c r="V29" i="4"/>
  <c r="X29" i="4"/>
  <c r="V28" i="4"/>
  <c r="X28" i="4"/>
  <c r="V27" i="4"/>
  <c r="X27" i="4"/>
  <c r="V26" i="4"/>
  <c r="X26" i="4"/>
  <c r="V20" i="4"/>
  <c r="X20" i="4"/>
  <c r="V16" i="4"/>
  <c r="X16" i="4"/>
  <c r="V15" i="4"/>
  <c r="X15" i="4"/>
  <c r="V14" i="4"/>
  <c r="X14" i="4"/>
  <c r="V11" i="4"/>
  <c r="X11" i="4"/>
  <c r="V9" i="4"/>
  <c r="X9" i="4"/>
  <c r="V8" i="4"/>
  <c r="X8" i="4"/>
  <c r="V6" i="4"/>
  <c r="X6" i="4"/>
  <c r="V5" i="4"/>
  <c r="X5" i="4"/>
  <c r="V4" i="4"/>
  <c r="X4" i="4"/>
  <c r="V3" i="4"/>
  <c r="X3" i="4"/>
  <c r="V2" i="4"/>
  <c r="X2" i="4"/>
  <c r="U4" i="4"/>
  <c r="T23" i="5"/>
  <c r="T19" i="5"/>
  <c r="T2" i="5"/>
  <c r="T3" i="5"/>
  <c r="T4" i="5"/>
  <c r="T5" i="5"/>
  <c r="T6" i="5"/>
  <c r="T7" i="5"/>
  <c r="T8" i="5"/>
  <c r="W20" i="4"/>
  <c r="T9" i="5"/>
  <c r="T12" i="5"/>
  <c r="T13" i="5"/>
  <c r="T15" i="5"/>
  <c r="W37" i="4"/>
  <c r="T16" i="5"/>
  <c r="T17" i="5"/>
  <c r="T18" i="5"/>
  <c r="W51" i="4"/>
  <c r="T20" i="5"/>
  <c r="T21" i="5"/>
  <c r="W47" i="4"/>
  <c r="T22" i="5"/>
  <c r="T28" i="5"/>
  <c r="T24" i="5"/>
  <c r="T25" i="5"/>
  <c r="H28" i="5"/>
  <c r="F28" i="5"/>
  <c r="D28" i="5"/>
  <c r="C28" i="5"/>
  <c r="B28" i="5"/>
  <c r="L28" i="5"/>
  <c r="I2" i="5"/>
  <c r="U53" i="4"/>
  <c r="U52" i="4"/>
  <c r="U51" i="4"/>
  <c r="U50" i="4"/>
  <c r="U49" i="4"/>
  <c r="U47" i="4"/>
  <c r="U45" i="4"/>
  <c r="U44" i="4"/>
  <c r="U42" i="4"/>
  <c r="U40" i="4"/>
  <c r="U37" i="4"/>
  <c r="U35" i="4"/>
  <c r="U29" i="4"/>
  <c r="U28" i="4"/>
  <c r="U27" i="4"/>
  <c r="U20" i="4"/>
  <c r="U16" i="4"/>
  <c r="U15" i="4"/>
  <c r="U14" i="4"/>
  <c r="U11" i="4"/>
  <c r="U9" i="4"/>
  <c r="U8" i="4"/>
  <c r="U3" i="4"/>
  <c r="U2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2" i="4"/>
  <c r="P3" i="4"/>
  <c r="P39" i="1"/>
  <c r="O39" i="1"/>
  <c r="N39" i="1"/>
  <c r="M5" i="1"/>
  <c r="M27" i="1"/>
  <c r="M25" i="1"/>
  <c r="M3" i="1"/>
  <c r="M2" i="1"/>
  <c r="M20" i="1"/>
  <c r="I19" i="1"/>
  <c r="M24" i="1"/>
  <c r="T56" i="4"/>
  <c r="S56" i="4"/>
  <c r="R56" i="4"/>
  <c r="O56" i="4"/>
  <c r="N56" i="4"/>
  <c r="M56" i="4"/>
  <c r="L56" i="4"/>
  <c r="K56" i="4"/>
  <c r="J56" i="4"/>
  <c r="I56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H56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I25" i="1"/>
  <c r="M30" i="1"/>
  <c r="I30" i="1"/>
  <c r="M19" i="1"/>
  <c r="M33" i="1"/>
  <c r="I33" i="1"/>
  <c r="M31" i="1"/>
  <c r="I31" i="1"/>
  <c r="M34" i="1"/>
  <c r="I34" i="1"/>
  <c r="M28" i="1"/>
  <c r="I28" i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20" i="1"/>
  <c r="I21" i="1"/>
  <c r="I22" i="1"/>
  <c r="I23" i="1"/>
  <c r="I24" i="1"/>
  <c r="I26" i="1"/>
  <c r="I27" i="1"/>
  <c r="L39" i="1"/>
  <c r="I39" i="1"/>
  <c r="U26" i="4"/>
  <c r="M39" i="1"/>
  <c r="X50" i="4"/>
  <c r="X47" i="4"/>
  <c r="W56" i="4"/>
  <c r="I28" i="5"/>
  <c r="U56" i="4"/>
  <c r="X51" i="4"/>
  <c r="Q56" i="4"/>
  <c r="P56" i="4"/>
  <c r="V56" i="4"/>
  <c r="X56" i="4"/>
</calcChain>
</file>

<file path=xl/sharedStrings.xml><?xml version="1.0" encoding="utf-8"?>
<sst xmlns="http://schemas.openxmlformats.org/spreadsheetml/2006/main" count="315" uniqueCount="210">
  <si>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</si>
  <si>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</si>
  <si>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</si>
  <si>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</si>
  <si>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</si>
  <si>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</si>
  <si>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</si>
  <si>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</si>
  <si>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</si>
  <si>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</si>
  <si>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</si>
  <si>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</si>
  <si>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</si>
  <si>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</si>
  <si>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</si>
  <si>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</si>
  <si>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</si>
  <si>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</si>
  <si>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</si>
  <si>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</si>
  <si>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</si>
  <si>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</si>
  <si>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</si>
  <si>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</si>
  <si>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</si>
  <si>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</si>
  <si>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</si>
  <si>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</si>
  <si>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</si>
  <si>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</si>
  <si>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</si>
  <si>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</si>
  <si>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</si>
  <si>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</si>
  <si>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</si>
  <si>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</si>
  <si>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</si>
  <si>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</si>
  <si>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</si>
  <si>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</si>
  <si>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</si>
  <si>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</si>
  <si>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</si>
  <si>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</si>
  <si>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</si>
  <si>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</si>
  <si>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</si>
  <si>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</si>
  <si>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</si>
  <si>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</si>
  <si>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</si>
  <si>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</si>
  <si>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</si>
  <si>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</si>
  <si>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</si>
  <si>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</si>
  <si>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</si>
  <si>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</si>
  <si>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</si>
  <si>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</si>
  <si>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</si>
  <si>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</si>
  <si>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</si>
  <si>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</si>
  <si>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</si>
  <si>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</si>
  <si>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</si>
  <si>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</si>
  <si>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</si>
  <si>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</si>
  <si>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</si>
  <si>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</si>
  <si>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</si>
  <si>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</si>
  <si>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</si>
  <si>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</si>
  <si>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</si>
  <si>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</si>
  <si>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</si>
  <si>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</si>
  <si>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</si>
  <si>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</si>
  <si>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</si>
  <si>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</si>
  <si>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</si>
  <si>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</si>
  <si>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</si>
  <si>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</si>
  <si>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</si>
  <si>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</si>
  <si>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</si>
  <si>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</si>
  <si>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</si>
  <si>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</si>
  <si>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</si>
  <si>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</si>
  <si>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</si>
  <si>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</si>
  <si>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</si>
  <si>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</si>
  <si>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</si>
  <si>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</si>
  <si>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</si>
  <si>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</si>
  <si>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</si>
  <si>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</si>
  <si>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</si>
  <si>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</si>
  <si>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</si>
  <si>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</si>
  <si>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</si>
  <si>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</si>
  <si>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</si>
  <si>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</si>
  <si>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</si>
  <si>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</si>
  <si>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</si>
  <si>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</si>
  <si>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</si>
  <si>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</si>
  <si>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</si>
  <si>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</si>
  <si>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</si>
  <si>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</si>
  <si>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</si>
  <si>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</si>
  <si>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</si>
  <si>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</si>
  <si>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</si>
  <si>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</si>
  <si>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</si>
  <si>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</si>
  <si>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</si>
  <si>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</si>
  <si>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</si>
  <si>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</si>
  <si>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</si>
  <si>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</si>
  <si>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</si>
  <si>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</si>
  <si>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</si>
  <si>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</si>
  <si>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</si>
  <si>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</si>
  <si>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</si>
  <si>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</si>
  <si>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</si>
  <si>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</si>
  <si>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</si>
  <si>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</si>
  <si>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</si>
  <si>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</si>
  <si>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</si>
  <si>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</si>
  <si>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</si>
  <si>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</si>
  <si>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</si>
  <si>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</si>
  <si>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</si>
  <si>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</si>
  <si>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WWA Christmas Bash</t>
  </si>
  <si>
    <t>2017 Net/ Gross</t>
  </si>
  <si>
    <t>2017 Net</t>
  </si>
  <si>
    <t>Net for historic nets spreadsheet (cash &amp; noncash additions but not calendar credits</t>
  </si>
  <si>
    <t>Summer Shoot</t>
  </si>
  <si>
    <t>Decoy Carving Competition</t>
  </si>
  <si>
    <t>2018 Cash Net (cash into WWA)</t>
  </si>
  <si>
    <t>2018 Net/ Gross</t>
  </si>
  <si>
    <r>
      <t>2018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</si>
  <si>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2018 Budget</t>
  </si>
  <si>
    <t>2018 Goal</t>
  </si>
  <si>
    <t>2018 Super Goal</t>
  </si>
  <si>
    <t>Total 2018 Banquet $</t>
  </si>
  <si>
    <t>Spring Shoot</t>
  </si>
  <si>
    <t>Abrams Summer Shoot</t>
  </si>
  <si>
    <t xml:space="preserve">DCCE </t>
  </si>
  <si>
    <t>Hunter's Eve</t>
  </si>
  <si>
    <t>8/10 &amp; 8/11</t>
  </si>
  <si>
    <t>Rhinelander/ Northern Wetlands</t>
  </si>
  <si>
    <t>$25 Life member</t>
  </si>
  <si>
    <t>$120 t-shirts</t>
  </si>
  <si>
    <t>$50 sweatshirt payment to be reibursed by Kirby</t>
  </si>
  <si>
    <t>$42.91 Tickets &amp; More</t>
  </si>
  <si>
    <t>$400 super goal credit</t>
  </si>
  <si>
    <t>Event Cancelled</t>
  </si>
  <si>
    <t>$2000 funds transfer, $316 safe invoice, $230.28 state invoice</t>
  </si>
  <si>
    <t>$25 Life member, $400 super goal</t>
  </si>
  <si>
    <t>$256 - 4 Wine coolers, $400 super goal credit, $70 knives</t>
  </si>
  <si>
    <t>$250 E. Pitz hunt reimbursement (2017 event auction purchase)</t>
  </si>
  <si>
    <t>Event expenses</t>
  </si>
  <si>
    <t>Complete, Xmas Bash Class A to be added</t>
  </si>
  <si>
    <t>$154 gun safe golf exchange, $40 truck raffle</t>
  </si>
  <si>
    <t>Final paperwork received, event reconciled, chapter may have additional funds to transfer</t>
  </si>
  <si>
    <t>$2900 funds transfer, $830 firearms invoice pd by transfer, $1331.42 state package, $200 class A gun</t>
  </si>
  <si>
    <t>$25 Life member, $400 super goal, $417 decoys, $240 pistol</t>
  </si>
  <si>
    <t>Final paperwork received, need final check from Seibert</t>
  </si>
  <si>
    <t>Startup cash</t>
  </si>
  <si>
    <t>Complete, proceeds include class A, Outing alone netted $895.33</t>
  </si>
  <si>
    <t>$67.67 Tickets &amp; More, $47.07 Tickets &amp; More</t>
  </si>
  <si>
    <t>All funds received, event reconciled in WWA books, need final paperwork</t>
  </si>
  <si>
    <t>$25 life member credit</t>
  </si>
  <si>
    <t>2018 Net</t>
  </si>
  <si>
    <t>2018 Net Increase</t>
  </si>
  <si>
    <t>$60 memberships</t>
  </si>
  <si>
    <t>Truck Raffle Credits (does not add into net/gross)</t>
  </si>
  <si>
    <t>State items for bucket raffle</t>
  </si>
  <si>
    <t>Early bird raffle tickets</t>
  </si>
  <si>
    <t>4 event giveaways</t>
  </si>
  <si>
    <t>$300 memberships, $960 insurance reimbursement</t>
  </si>
  <si>
    <t>$92.18  &amp; $94.51 Tickets &amp; More, $850 Class A gun, $79.25 dinner tickets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</si>
</sst>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sz val="6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trike/>
      <sz val="11"/>
      <name val="Calibri"/>
      <family val="2"/>
      <scheme val="minor"/>
    </font>
    <font>
      <sz val="8"/>
      <color rgb="FFC00000"/>
      <name val="Arial Narrow"/>
      <family val="2"/>
    </font>
    <font>
      <sz val="7"/>
      <color rgb="FFC00000"/>
      <name val="Arial Narrow"/>
      <family val="2"/>
    </font>
    <font>
      <b/>
      <sz val="12"/>
      <color rgb="FF00B050"/>
      <name val="Arial"/>
      <family val="2"/>
    </font>
    <font>
      <sz val="12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59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165" fontId="7" fillId="0" borderId="1" xfId="0" applyNumberFormat="1" applyFont="1" applyFill="1" applyBorder="1" applyAlignment="1"/>
    <xf numFmtId="165" fontId="10" fillId="0" borderId="0" xfId="0" applyNumberFormat="1" applyFont="1" applyFill="1" applyAlignment="1"/>
    <xf numFmtId="0" fontId="30" fillId="0" borderId="1" xfId="0" applyFont="1" applyFill="1" applyBorder="1" applyAlignment="1">
      <alignment wrapText="1"/>
    </xf>
    <xf numFmtId="9" fontId="7" fillId="0" borderId="1" xfId="2" applyFont="1" applyFill="1" applyBorder="1"/>
    <xf numFmtId="164" fontId="32" fillId="0" borderId="4" xfId="0" applyNumberFormat="1" applyFont="1" applyBorder="1" applyAlignment="1">
      <alignment horizontal="center"/>
    </xf>
    <xf numFmtId="164" fontId="33" fillId="0" borderId="4" xfId="0" applyNumberFormat="1" applyFont="1" applyBorder="1"/>
    <xf numFmtId="164" fontId="33" fillId="0" borderId="4" xfId="0" applyNumberFormat="1" applyFont="1" applyBorder="1" applyAlignment="1">
      <alignment horizontal="right"/>
    </xf>
    <xf numFmtId="164" fontId="33" fillId="0" borderId="7" xfId="0" applyNumberFormat="1" applyFont="1" applyBorder="1"/>
    <xf numFmtId="164" fontId="33" fillId="0" borderId="0" xfId="0" applyNumberFormat="1" applyFont="1" applyBorder="1"/>
    <xf numFmtId="164" fontId="33" fillId="0" borderId="1" xfId="0" applyNumberFormat="1" applyFont="1" applyBorder="1"/>
    <xf numFmtId="164" fontId="32" fillId="0" borderId="8" xfId="0" applyNumberFormat="1" applyFont="1" applyBorder="1"/>
    <xf numFmtId="0" fontId="28" fillId="0" borderId="2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4" fillId="0" borderId="4" xfId="0" applyNumberFormat="1" applyFont="1" applyBorder="1"/>
    <xf numFmtId="0" fontId="35" fillId="0" borderId="2" xfId="0" applyFont="1" applyFill="1" applyBorder="1" applyAlignment="1">
      <alignment wrapText="1"/>
    </xf>
    <xf numFmtId="0" fontId="31" fillId="0" borderId="1" xfId="0" applyFont="1" applyFill="1" applyBorder="1" applyAlignment="1">
      <alignment wrapText="1"/>
    </xf>
    <xf numFmtId="164" fontId="7" fillId="0" borderId="0" xfId="0" applyNumberFormat="1" applyFont="1" applyFill="1" applyBorder="1"/>
    <xf numFmtId="0" fontId="36" fillId="0" borderId="0" xfId="0" applyFont="1" applyFill="1" applyBorder="1" applyAlignment="1">
      <alignment wrapText="1"/>
    </xf>
    <xf numFmtId="0" fontId="29" fillId="0" borderId="1" xfId="0" applyFont="1" applyFill="1" applyBorder="1"/>
    <xf numFmtId="42" fontId="10" fillId="0" borderId="0" xfId="1" applyNumberFormat="1" applyFont="1" applyFill="1"/>
    <xf numFmtId="0" fontId="37" fillId="0" borderId="1" xfId="0" applyFont="1" applyFill="1" applyBorder="1" applyAlignment="1">
      <alignment wrapText="1"/>
    </xf>
    <xf numFmtId="0" fontId="38" fillId="0" borderId="1" xfId="0" applyFont="1" applyFill="1" applyBorder="1"/>
    <xf numFmtId="0" fontId="39" fillId="0" borderId="1" xfId="0" applyFont="1" applyFill="1" applyBorder="1" applyAlignment="1">
      <alignment wrapText="1"/>
    </xf>
    <xf numFmtId="0" fontId="37" fillId="0" borderId="2" xfId="0" applyFont="1" applyFill="1" applyBorder="1" applyAlignment="1">
      <alignment wrapText="1"/>
    </xf>
    <xf numFmtId="0" fontId="40" fillId="0" borderId="1" xfId="0" applyFont="1" applyFill="1" applyBorder="1" applyAlignment="1">
      <alignment wrapText="1"/>
    </xf>
    <xf numFmtId="164" fontId="41" fillId="0" borderId="4" xfId="0" applyNumberFormat="1" applyFont="1" applyBorder="1" applyAlignment="1">
      <alignment horizontal="center"/>
    </xf>
    <xf numFmtId="164" fontId="42" fillId="0" borderId="4" xfId="0" applyNumberFormat="1" applyFont="1" applyBorder="1"/>
    <xf numFmtId="164" fontId="42" fillId="0" borderId="4" xfId="0" applyNumberFormat="1" applyFont="1" applyBorder="1" applyAlignment="1">
      <alignment horizontal="right"/>
    </xf>
    <xf numFmtId="164" fontId="42" fillId="0" borderId="7" xfId="0" applyNumberFormat="1" applyFont="1" applyBorder="1"/>
    <xf numFmtId="164" fontId="41" fillId="0" borderId="8" xfId="0" applyNumberFormat="1" applyFont="1" applyBorder="1"/>
    <xf numFmtId="164" fontId="42" fillId="0" borderId="0" xfId="0" applyNumberFormat="1" applyFont="1" applyBorder="1"/>
    <xf numFmtId="164" fontId="42" fillId="0" borderId="1" xfId="0" applyNumberFormat="1" applyFont="1" applyBorder="1"/>
    <xf numFmtId="0" fontId="0" fillId="0" borderId="2" xfId="0" applyFont="1" applyFill="1" applyBorder="1" applyAlignment="1">
      <alignment wrapText="1"/>
    </xf>
    <xf numFmtId="16" fontId="5" fillId="0" borderId="0" xfId="0" applyNumberFormat="1" applyFon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1\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2\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7\2017%20Banquet%20Net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6\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 Nets"/>
      <sheetName val="Historic Nets"/>
      <sheetName val="2016 Nets"/>
    </sheetNames>
    <sheetDataSet>
      <sheetData sheetId="0">
        <row r="2">
          <cell r="S2">
            <v>19093.000000000004</v>
          </cell>
        </row>
        <row r="4">
          <cell r="S4">
            <v>25331.4</v>
          </cell>
        </row>
        <row r="5">
          <cell r="S5">
            <v>18470.419999999998</v>
          </cell>
        </row>
        <row r="6">
          <cell r="S6">
            <v>11458.73</v>
          </cell>
        </row>
        <row r="7">
          <cell r="S7">
            <v>2042.9299999999998</v>
          </cell>
        </row>
        <row r="8">
          <cell r="S8">
            <v>24387.329999999998</v>
          </cell>
        </row>
        <row r="9">
          <cell r="S9">
            <v>215.36999999999992</v>
          </cell>
        </row>
        <row r="10">
          <cell r="S10">
            <v>695.54</v>
          </cell>
        </row>
        <row r="11">
          <cell r="S11">
            <v>7977.7800000000007</v>
          </cell>
        </row>
        <row r="12">
          <cell r="S12">
            <v>3648.16</v>
          </cell>
        </row>
        <row r="13">
          <cell r="S13">
            <v>2412</v>
          </cell>
        </row>
        <row r="14">
          <cell r="S14">
            <v>7200.47</v>
          </cell>
        </row>
        <row r="15">
          <cell r="S15">
            <v>2982.32</v>
          </cell>
        </row>
        <row r="16">
          <cell r="S16">
            <v>2717.17</v>
          </cell>
        </row>
        <row r="17">
          <cell r="S17">
            <v>6454.77</v>
          </cell>
        </row>
        <row r="18">
          <cell r="S18">
            <v>1927.76</v>
          </cell>
        </row>
        <row r="19">
          <cell r="S19">
            <v>2366.5500000000002</v>
          </cell>
        </row>
        <row r="20">
          <cell r="S20">
            <v>6557.8600000000006</v>
          </cell>
        </row>
        <row r="21">
          <cell r="S21">
            <v>531.08000000000004</v>
          </cell>
        </row>
        <row r="22">
          <cell r="S22">
            <v>2739.83</v>
          </cell>
        </row>
        <row r="23">
          <cell r="S23">
            <v>2124.39</v>
          </cell>
        </row>
        <row r="24">
          <cell r="S24">
            <v>8657.4999999999982</v>
          </cell>
        </row>
        <row r="25">
          <cell r="S25">
            <v>7356.4299999999994</v>
          </cell>
        </row>
        <row r="26">
          <cell r="S26">
            <v>-654.8100000000004</v>
          </cell>
        </row>
        <row r="27">
          <cell r="S27">
            <v>-1516.8400000000001</v>
          </cell>
        </row>
        <row r="28">
          <cell r="S28">
            <v>7422.1100000000006</v>
          </cell>
        </row>
        <row r="29">
          <cell r="S29">
            <v>4582.41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9"/>
  <sheetViews>
    <sheetView tabSelected="1" workbookViewId="0">
      <pane ySplit="1" topLeftCell="A20" activePane="bottomLeft" state="frozen"/>
      <selection pane="bottomLeft" activeCell="Q29" sqref="Q29"/>
    </sheetView>
  </sheetViews>
  <sheetFormatPr defaultColWidth="9.109375" defaultRowHeight="15.6" x14ac:dyDescent="0.3"/>
  <cols>
    <col min="1" max="1" width="23.21875" style="15" customWidth="1"/>
    <col min="2" max="2" width="11.77734375" style="9" customWidth="1"/>
    <col min="3" max="3" width="10.77734375" style="9" customWidth="1"/>
    <col min="4" max="4" width="10.109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9.6640625" style="4" customWidth="1"/>
    <col min="13" max="13" width="9.88671875" style="4" customWidth="1"/>
    <col min="14" max="14" width="11.6640625" style="13" customWidth="1"/>
    <col min="15" max="15" width="10" style="144" customWidth="1"/>
    <col min="16" max="16" width="9.88671875" style="144" customWidth="1"/>
    <col min="17" max="17" width="10.5546875" style="144" customWidth="1"/>
    <col min="18" max="18" width="9.6640625" style="125" customWidth="1"/>
    <col min="19" max="19" width="39.6640625" style="2" customWidth="1"/>
    <col min="20" max="20" width="13" style="6" customWidth="1"/>
    <col min="21" max="22" width="9.109375" style="6"/>
    <col min="23" max="16384" width="9.109375" style="7"/>
  </cols>
  <sheetData>
    <row r="1" spans="1:22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166</v>
      </c>
      <c r="J1" s="58" t="s">
        <v>167</v>
      </c>
      <c r="K1" s="58" t="s">
        <v>161</v>
      </c>
      <c r="L1" s="61" t="s">
        <v>14</v>
      </c>
      <c r="M1" s="61" t="s">
        <v>204</v>
      </c>
      <c r="N1" s="60" t="s">
        <v>168</v>
      </c>
      <c r="O1" s="22" t="s">
        <v>169</v>
      </c>
      <c r="P1" s="22" t="s">
        <v>170</v>
      </c>
      <c r="Q1" s="22" t="s">
        <v>171</v>
      </c>
      <c r="R1" s="124" t="s">
        <v>15</v>
      </c>
      <c r="S1" s="17" t="s">
        <v>3</v>
      </c>
      <c r="T1" s="142" t="s">
        <v>163</v>
      </c>
      <c r="U1" s="24"/>
      <c r="V1" s="24"/>
    </row>
    <row r="2" spans="1:22" s="40" customFormat="1" ht="35.1" customHeight="1" x14ac:dyDescent="0.3">
      <c r="A2" s="123" t="s">
        <v>178</v>
      </c>
      <c r="B2" s="33">
        <v>8448.81</v>
      </c>
      <c r="C2" s="33">
        <v>12016.6</v>
      </c>
      <c r="D2" s="34"/>
      <c r="E2" s="8"/>
      <c r="F2" s="35"/>
      <c r="G2" s="5"/>
      <c r="H2" s="35">
        <v>78.16</v>
      </c>
      <c r="I2" s="33">
        <f t="shared" ref="I2:I27" si="0">SUM(B2+C2-F2-H2)</f>
        <v>20387.25</v>
      </c>
      <c r="J2" s="36">
        <v>0.46</v>
      </c>
      <c r="K2" s="36">
        <v>0.37</v>
      </c>
      <c r="L2" s="37"/>
      <c r="M2" s="37">
        <v>0</v>
      </c>
      <c r="N2" s="33">
        <f>SUM(B2+C2+D2-F2-H2+L2+M2)</f>
        <v>20387.25</v>
      </c>
      <c r="O2" s="120">
        <v>19000</v>
      </c>
      <c r="P2" s="120">
        <v>21000</v>
      </c>
      <c r="Q2" s="120">
        <v>22000</v>
      </c>
      <c r="R2" s="158">
        <v>42790</v>
      </c>
      <c r="S2" s="38" t="s">
        <v>65</v>
      </c>
      <c r="T2" s="136">
        <f t="shared" ref="T2:T26" si="1">SUM(B2+C2+D2-F2-H2)</f>
        <v>20387.25</v>
      </c>
      <c r="U2" s="39"/>
      <c r="V2" s="39"/>
    </row>
    <row r="3" spans="1:22" s="40" customFormat="1" ht="35.1" customHeight="1" x14ac:dyDescent="0.3">
      <c r="A3" s="143" t="s">
        <v>30</v>
      </c>
      <c r="B3" s="33">
        <v>4521.6400000000003</v>
      </c>
      <c r="C3" s="33">
        <v>9236.51</v>
      </c>
      <c r="D3" s="34">
        <v>25</v>
      </c>
      <c r="E3" s="31" t="s">
        <v>179</v>
      </c>
      <c r="F3" s="35">
        <v>120</v>
      </c>
      <c r="G3" s="5" t="s">
        <v>180</v>
      </c>
      <c r="H3" s="35">
        <v>66.83</v>
      </c>
      <c r="I3" s="33">
        <f t="shared" si="0"/>
        <v>13571.320000000002</v>
      </c>
      <c r="J3" s="36">
        <v>0.51</v>
      </c>
      <c r="K3" s="36">
        <v>0</v>
      </c>
      <c r="L3" s="37"/>
      <c r="M3" s="37">
        <v>0</v>
      </c>
      <c r="N3" s="33">
        <f t="shared" ref="N3:N27" si="2">SUM(B3+C3+D3-F3-H3+L3+M3)</f>
        <v>13596.320000000002</v>
      </c>
      <c r="O3" s="120">
        <v>8000</v>
      </c>
      <c r="P3" s="120">
        <v>11000</v>
      </c>
      <c r="Q3" s="120">
        <v>12500</v>
      </c>
      <c r="R3" s="158">
        <v>42811</v>
      </c>
      <c r="S3" s="38" t="s">
        <v>199</v>
      </c>
      <c r="T3" s="136">
        <f t="shared" si="1"/>
        <v>13596.320000000002</v>
      </c>
      <c r="U3" s="39"/>
      <c r="V3" s="39"/>
    </row>
    <row r="4" spans="1:22" s="40" customFormat="1" ht="35.1" customHeight="1" x14ac:dyDescent="0.3">
      <c r="A4" s="143" t="s">
        <v>7</v>
      </c>
      <c r="B4" s="33">
        <v>12413.45</v>
      </c>
      <c r="C4" s="33">
        <v>16073.57</v>
      </c>
      <c r="D4" s="34"/>
      <c r="E4" s="31"/>
      <c r="F4" s="35">
        <v>50</v>
      </c>
      <c r="G4" s="126" t="s">
        <v>181</v>
      </c>
      <c r="H4" s="35">
        <v>381.52</v>
      </c>
      <c r="I4" s="33">
        <f t="shared" si="0"/>
        <v>28055.5</v>
      </c>
      <c r="J4" s="36">
        <v>0.55000000000000004</v>
      </c>
      <c r="K4" s="36">
        <v>0.49</v>
      </c>
      <c r="L4" s="37"/>
      <c r="M4" s="37">
        <v>0</v>
      </c>
      <c r="N4" s="33">
        <f t="shared" si="2"/>
        <v>28055.5</v>
      </c>
      <c r="O4" s="120">
        <v>25000</v>
      </c>
      <c r="P4" s="120">
        <v>27000</v>
      </c>
      <c r="Q4" s="120">
        <v>28000</v>
      </c>
      <c r="R4" s="158">
        <v>42809</v>
      </c>
      <c r="S4" s="8" t="s">
        <v>65</v>
      </c>
      <c r="T4" s="136">
        <f t="shared" si="1"/>
        <v>28055.5</v>
      </c>
      <c r="U4" s="39"/>
      <c r="V4" s="39"/>
    </row>
    <row r="5" spans="1:22" s="40" customFormat="1" ht="35.1" customHeight="1" x14ac:dyDescent="0.3">
      <c r="A5" s="143" t="s">
        <v>6</v>
      </c>
      <c r="B5" s="33">
        <v>13760.5</v>
      </c>
      <c r="C5" s="33">
        <v>3676.39</v>
      </c>
      <c r="D5" s="34">
        <v>400</v>
      </c>
      <c r="E5" s="31" t="s">
        <v>183</v>
      </c>
      <c r="F5" s="35">
        <v>42.91</v>
      </c>
      <c r="G5" s="5" t="s">
        <v>182</v>
      </c>
      <c r="H5" s="35">
        <v>144.1</v>
      </c>
      <c r="I5" s="33">
        <f t="shared" si="0"/>
        <v>17249.88</v>
      </c>
      <c r="J5" s="36">
        <v>0.35</v>
      </c>
      <c r="K5" s="36">
        <v>0.41</v>
      </c>
      <c r="L5" s="37"/>
      <c r="M5" s="37">
        <v>460</v>
      </c>
      <c r="N5" s="33">
        <f t="shared" si="2"/>
        <v>18109.88</v>
      </c>
      <c r="O5" s="120">
        <v>15000</v>
      </c>
      <c r="P5" s="120">
        <v>18000</v>
      </c>
      <c r="Q5" s="120">
        <v>19000</v>
      </c>
      <c r="R5" s="158">
        <v>42816</v>
      </c>
      <c r="S5" s="38" t="s">
        <v>65</v>
      </c>
      <c r="T5" s="136">
        <f t="shared" si="1"/>
        <v>17649.88</v>
      </c>
      <c r="U5" s="39"/>
      <c r="V5" s="39"/>
    </row>
    <row r="6" spans="1:22" s="40" customFormat="1" ht="35.1" customHeight="1" x14ac:dyDescent="0.3">
      <c r="A6" s="143" t="s">
        <v>112</v>
      </c>
      <c r="B6" s="33">
        <v>4417</v>
      </c>
      <c r="C6" s="33"/>
      <c r="D6" s="34">
        <v>726</v>
      </c>
      <c r="E6" s="140" t="s">
        <v>187</v>
      </c>
      <c r="F6" s="35">
        <v>2546.2800000000002</v>
      </c>
      <c r="G6" s="117" t="s">
        <v>185</v>
      </c>
      <c r="H6" s="35">
        <v>76.23</v>
      </c>
      <c r="I6" s="33">
        <f t="shared" si="0"/>
        <v>1794.4899999999998</v>
      </c>
      <c r="J6" s="36">
        <v>0.2</v>
      </c>
      <c r="K6" s="36">
        <v>0.21</v>
      </c>
      <c r="L6" s="37"/>
      <c r="M6" s="37">
        <v>580</v>
      </c>
      <c r="N6" s="33">
        <f t="shared" si="2"/>
        <v>3100.49</v>
      </c>
      <c r="O6" s="120">
        <v>2000</v>
      </c>
      <c r="P6" s="120">
        <v>5000</v>
      </c>
      <c r="Q6" s="120">
        <v>6000</v>
      </c>
      <c r="R6" s="158">
        <v>42832</v>
      </c>
      <c r="S6" s="38" t="s">
        <v>65</v>
      </c>
      <c r="T6" s="136">
        <f t="shared" si="1"/>
        <v>2520.4899999999998</v>
      </c>
      <c r="U6" s="39"/>
      <c r="V6" s="39"/>
    </row>
    <row r="7" spans="1:22" s="40" customFormat="1" ht="35.1" customHeight="1" x14ac:dyDescent="0.3">
      <c r="A7" s="143" t="s">
        <v>31</v>
      </c>
      <c r="B7" s="33">
        <v>28887.63</v>
      </c>
      <c r="C7" s="33">
        <v>2647.23</v>
      </c>
      <c r="D7" s="34">
        <v>1082</v>
      </c>
      <c r="E7" s="145" t="s">
        <v>194</v>
      </c>
      <c r="F7" s="35">
        <v>5261.42</v>
      </c>
      <c r="G7" s="149" t="s">
        <v>193</v>
      </c>
      <c r="H7" s="35">
        <v>148.41</v>
      </c>
      <c r="I7" s="33">
        <f t="shared" si="0"/>
        <v>26125.030000000002</v>
      </c>
      <c r="J7" s="36">
        <v>0.41</v>
      </c>
      <c r="K7" s="36">
        <v>0.42</v>
      </c>
      <c r="L7" s="37"/>
      <c r="M7" s="37">
        <v>210</v>
      </c>
      <c r="N7" s="33">
        <f t="shared" si="2"/>
        <v>27417.030000000002</v>
      </c>
      <c r="O7" s="120">
        <v>23000</v>
      </c>
      <c r="P7" s="120">
        <v>25000</v>
      </c>
      <c r="Q7" s="120">
        <v>26000</v>
      </c>
      <c r="R7" s="158">
        <v>42844</v>
      </c>
      <c r="S7" s="38" t="s">
        <v>190</v>
      </c>
      <c r="T7" s="136">
        <f t="shared" si="1"/>
        <v>27207.030000000002</v>
      </c>
      <c r="U7" s="39"/>
      <c r="V7" s="39"/>
    </row>
    <row r="8" spans="1:22" s="40" customFormat="1" ht="35.1" customHeight="1" x14ac:dyDescent="0.3">
      <c r="A8" s="143" t="s">
        <v>28</v>
      </c>
      <c r="B8" s="33">
        <v>7890.29</v>
      </c>
      <c r="C8" s="33">
        <v>6465.5</v>
      </c>
      <c r="D8" s="34"/>
      <c r="E8" s="8"/>
      <c r="F8" s="35">
        <v>1115.94</v>
      </c>
      <c r="G8" s="117" t="s">
        <v>209</v>
      </c>
      <c r="H8" s="35">
        <v>150.5</v>
      </c>
      <c r="I8" s="33">
        <f t="shared" si="0"/>
        <v>13089.35</v>
      </c>
      <c r="J8" s="36">
        <v>0.38</v>
      </c>
      <c r="K8" s="36">
        <v>0.38</v>
      </c>
      <c r="L8" s="37"/>
      <c r="M8" s="37">
        <v>0</v>
      </c>
      <c r="N8" s="33">
        <f t="shared" si="2"/>
        <v>13089.35</v>
      </c>
      <c r="O8" s="120">
        <v>13000</v>
      </c>
      <c r="P8" s="120">
        <v>15000</v>
      </c>
      <c r="Q8" s="120">
        <v>17000</v>
      </c>
      <c r="R8" s="158">
        <v>42846</v>
      </c>
      <c r="S8" s="38" t="s">
        <v>65</v>
      </c>
      <c r="T8" s="136">
        <f t="shared" si="1"/>
        <v>13089.35</v>
      </c>
      <c r="U8" s="39"/>
      <c r="V8" s="39"/>
    </row>
    <row r="9" spans="1:22" s="40" customFormat="1" ht="35.1" customHeight="1" x14ac:dyDescent="0.3">
      <c r="A9" s="143" t="s">
        <v>32</v>
      </c>
      <c r="B9" s="33">
        <v>7390</v>
      </c>
      <c r="C9" s="33">
        <v>2129.91</v>
      </c>
      <c r="D9" s="34">
        <v>425</v>
      </c>
      <c r="E9" s="8" t="s">
        <v>186</v>
      </c>
      <c r="F9" s="35">
        <v>0</v>
      </c>
      <c r="G9" s="5"/>
      <c r="H9" s="35">
        <v>105.56</v>
      </c>
      <c r="I9" s="33">
        <f t="shared" si="0"/>
        <v>9414.35</v>
      </c>
      <c r="J9" s="36"/>
      <c r="K9" s="36">
        <v>0.28000000000000003</v>
      </c>
      <c r="L9" s="37"/>
      <c r="M9" s="37">
        <v>0</v>
      </c>
      <c r="N9" s="33">
        <f t="shared" si="2"/>
        <v>9839.35</v>
      </c>
      <c r="O9" s="120">
        <v>5000</v>
      </c>
      <c r="P9" s="120">
        <v>8000</v>
      </c>
      <c r="Q9" s="120">
        <v>9000</v>
      </c>
      <c r="R9" s="158">
        <v>43213</v>
      </c>
      <c r="S9" s="38" t="s">
        <v>152</v>
      </c>
      <c r="T9" s="136">
        <f t="shared" si="1"/>
        <v>9839.35</v>
      </c>
      <c r="U9" s="39"/>
      <c r="V9" s="39"/>
    </row>
    <row r="10" spans="1:22" s="40" customFormat="1" ht="35.1" customHeight="1" x14ac:dyDescent="0.3">
      <c r="A10" s="143" t="s">
        <v>23</v>
      </c>
      <c r="B10" s="33">
        <v>3692.88</v>
      </c>
      <c r="C10" s="33">
        <v>5500</v>
      </c>
      <c r="D10" s="34"/>
      <c r="E10" s="31"/>
      <c r="F10" s="35"/>
      <c r="G10" s="5"/>
      <c r="H10" s="35">
        <v>160.06</v>
      </c>
      <c r="I10" s="33">
        <f t="shared" si="0"/>
        <v>9032.8200000000015</v>
      </c>
      <c r="J10" s="36">
        <v>0.42</v>
      </c>
      <c r="K10" s="36">
        <v>0.03</v>
      </c>
      <c r="L10" s="37"/>
      <c r="M10" s="37">
        <v>0</v>
      </c>
      <c r="N10" s="33">
        <f t="shared" si="2"/>
        <v>9032.8200000000015</v>
      </c>
      <c r="O10" s="120">
        <v>0</v>
      </c>
      <c r="P10" s="120">
        <v>0</v>
      </c>
      <c r="Q10" s="120">
        <v>0</v>
      </c>
      <c r="R10" s="158">
        <v>43218</v>
      </c>
      <c r="S10" s="38" t="s">
        <v>192</v>
      </c>
      <c r="T10" s="136">
        <f t="shared" si="1"/>
        <v>9032.8200000000015</v>
      </c>
      <c r="U10" s="39"/>
      <c r="V10" s="39"/>
    </row>
    <row r="11" spans="1:22" s="40" customFormat="1" ht="35.1" customHeight="1" x14ac:dyDescent="0.3">
      <c r="A11" s="143" t="s">
        <v>173</v>
      </c>
      <c r="B11" s="33">
        <v>130</v>
      </c>
      <c r="C11" s="33">
        <v>1000</v>
      </c>
      <c r="D11" s="34"/>
      <c r="E11" s="8"/>
      <c r="F11" s="35"/>
      <c r="G11" s="5"/>
      <c r="H11" s="35">
        <v>0</v>
      </c>
      <c r="I11" s="33">
        <f t="shared" si="0"/>
        <v>1130</v>
      </c>
      <c r="J11" s="36"/>
      <c r="K11" s="36"/>
      <c r="L11" s="37"/>
      <c r="M11" s="37">
        <v>0</v>
      </c>
      <c r="N11" s="33">
        <f t="shared" si="2"/>
        <v>1130</v>
      </c>
      <c r="O11" s="120">
        <v>2500</v>
      </c>
      <c r="P11" s="120">
        <v>3000</v>
      </c>
      <c r="Q11" s="120">
        <v>3500</v>
      </c>
      <c r="R11" s="158">
        <v>43232</v>
      </c>
      <c r="S11" s="38" t="s">
        <v>195</v>
      </c>
      <c r="T11" s="136">
        <f t="shared" ref="T11" si="3">SUM(B11+C11+D11-F11-H11)</f>
        <v>1130</v>
      </c>
      <c r="U11" s="39"/>
      <c r="V11" s="39"/>
    </row>
    <row r="12" spans="1:22" s="50" customFormat="1" ht="35.1" customHeight="1" x14ac:dyDescent="0.3">
      <c r="A12" s="143" t="s">
        <v>20</v>
      </c>
      <c r="B12" s="34">
        <v>16690</v>
      </c>
      <c r="C12" s="34"/>
      <c r="D12" s="34">
        <v>194</v>
      </c>
      <c r="E12" s="148" t="s">
        <v>191</v>
      </c>
      <c r="F12" s="35">
        <v>7956.49</v>
      </c>
      <c r="G12" s="5" t="s">
        <v>189</v>
      </c>
      <c r="H12" s="35">
        <v>0</v>
      </c>
      <c r="I12" s="33">
        <f t="shared" si="0"/>
        <v>8733.51</v>
      </c>
      <c r="J12" s="36">
        <v>0.52</v>
      </c>
      <c r="K12" s="36">
        <v>0.5</v>
      </c>
      <c r="L12" s="37"/>
      <c r="M12" s="37">
        <v>40</v>
      </c>
      <c r="N12" s="33">
        <f t="shared" si="2"/>
        <v>8967.51</v>
      </c>
      <c r="O12" s="120">
        <v>7000</v>
      </c>
      <c r="P12" s="120">
        <v>8000</v>
      </c>
      <c r="Q12" s="120">
        <v>9000</v>
      </c>
      <c r="R12" s="158">
        <v>42877</v>
      </c>
      <c r="S12" s="8" t="s">
        <v>65</v>
      </c>
      <c r="T12" s="136">
        <f t="shared" si="1"/>
        <v>8927.51</v>
      </c>
      <c r="U12" s="49"/>
      <c r="V12" s="49"/>
    </row>
    <row r="13" spans="1:22" s="50" customFormat="1" ht="35.1" customHeight="1" x14ac:dyDescent="0.3">
      <c r="A13" s="143" t="s">
        <v>25</v>
      </c>
      <c r="B13" s="34">
        <v>9935</v>
      </c>
      <c r="C13" s="34"/>
      <c r="D13" s="34"/>
      <c r="E13" s="8"/>
      <c r="F13" s="35">
        <v>7854.67</v>
      </c>
      <c r="G13" s="5" t="s">
        <v>189</v>
      </c>
      <c r="H13" s="35">
        <v>0</v>
      </c>
      <c r="I13" s="33">
        <f t="shared" si="0"/>
        <v>2080.33</v>
      </c>
      <c r="J13" s="36"/>
      <c r="K13" s="36">
        <v>0.3</v>
      </c>
      <c r="L13" s="37"/>
      <c r="M13" s="37">
        <v>0</v>
      </c>
      <c r="N13" s="33">
        <f t="shared" si="2"/>
        <v>2080.33</v>
      </c>
      <c r="O13" s="120">
        <v>2000</v>
      </c>
      <c r="P13" s="120">
        <v>3000</v>
      </c>
      <c r="Q13" s="120">
        <v>3500</v>
      </c>
      <c r="R13" s="158">
        <v>42905</v>
      </c>
      <c r="S13" s="8" t="s">
        <v>197</v>
      </c>
      <c r="T13" s="136">
        <f t="shared" si="1"/>
        <v>2080.33</v>
      </c>
      <c r="U13" s="49"/>
      <c r="V13" s="49"/>
    </row>
    <row r="14" spans="1:22" s="40" customFormat="1" ht="35.1" customHeight="1" x14ac:dyDescent="0.3">
      <c r="A14" s="143" t="s">
        <v>149</v>
      </c>
      <c r="B14" s="41">
        <v>1120</v>
      </c>
      <c r="C14" s="41"/>
      <c r="D14" s="42"/>
      <c r="E14" s="64"/>
      <c r="F14" s="43"/>
      <c r="G14" s="44"/>
      <c r="H14" s="43">
        <v>0</v>
      </c>
      <c r="I14" s="33">
        <f t="shared" si="0"/>
        <v>1120</v>
      </c>
      <c r="J14" s="45"/>
      <c r="K14" s="45">
        <v>0.48</v>
      </c>
      <c r="L14" s="46"/>
      <c r="M14" s="46">
        <v>0</v>
      </c>
      <c r="N14" s="33">
        <f t="shared" si="2"/>
        <v>1120</v>
      </c>
      <c r="O14" s="120">
        <v>2000</v>
      </c>
      <c r="P14" s="120">
        <v>3000</v>
      </c>
      <c r="Q14" s="120">
        <v>3500</v>
      </c>
      <c r="R14" s="158">
        <v>43275</v>
      </c>
      <c r="S14" s="47"/>
      <c r="T14" s="136">
        <f t="shared" ref="T14" si="4">SUM(B14+C14+D14-F14-H14)</f>
        <v>1120</v>
      </c>
      <c r="U14" s="39"/>
      <c r="V14" s="39"/>
    </row>
    <row r="15" spans="1:22" s="40" customFormat="1" ht="35.1" customHeight="1" x14ac:dyDescent="0.3">
      <c r="A15" s="143" t="s">
        <v>34</v>
      </c>
      <c r="B15" s="41">
        <v>933</v>
      </c>
      <c r="C15" s="41"/>
      <c r="D15" s="42"/>
      <c r="E15" s="31"/>
      <c r="F15" s="43"/>
      <c r="G15" s="44"/>
      <c r="H15" s="43">
        <v>0</v>
      </c>
      <c r="I15" s="33">
        <f t="shared" si="0"/>
        <v>933</v>
      </c>
      <c r="J15" s="45"/>
      <c r="K15" s="45">
        <v>0.44</v>
      </c>
      <c r="L15" s="46"/>
      <c r="M15" s="46">
        <v>0</v>
      </c>
      <c r="N15" s="33">
        <f t="shared" si="2"/>
        <v>933</v>
      </c>
      <c r="O15" s="120">
        <v>2000</v>
      </c>
      <c r="P15" s="120">
        <v>3000</v>
      </c>
      <c r="Q15" s="120">
        <v>3500</v>
      </c>
      <c r="R15" s="158">
        <v>42931</v>
      </c>
      <c r="S15" s="47" t="s">
        <v>195</v>
      </c>
      <c r="T15" s="136">
        <f t="shared" si="1"/>
        <v>933</v>
      </c>
      <c r="U15" s="39"/>
      <c r="V15" s="39"/>
    </row>
    <row r="16" spans="1:22" s="40" customFormat="1" ht="35.1" customHeight="1" x14ac:dyDescent="0.3">
      <c r="A16" s="143" t="s">
        <v>174</v>
      </c>
      <c r="B16" s="41">
        <v>860</v>
      </c>
      <c r="C16" s="41">
        <v>2042.61</v>
      </c>
      <c r="D16" s="42"/>
      <c r="E16" s="31"/>
      <c r="F16" s="43">
        <v>600</v>
      </c>
      <c r="G16" s="44" t="s">
        <v>196</v>
      </c>
      <c r="H16" s="43">
        <v>0</v>
      </c>
      <c r="I16" s="33">
        <f t="shared" si="0"/>
        <v>2302.6099999999997</v>
      </c>
      <c r="J16" s="45">
        <v>0.51</v>
      </c>
      <c r="K16" s="45">
        <v>0.57999999999999996</v>
      </c>
      <c r="L16" s="46"/>
      <c r="M16" s="46">
        <v>640</v>
      </c>
      <c r="N16" s="33">
        <f t="shared" si="2"/>
        <v>2942.6099999999997</v>
      </c>
      <c r="O16" s="120">
        <v>3500</v>
      </c>
      <c r="P16" s="120">
        <v>4000</v>
      </c>
      <c r="Q16" s="120">
        <v>4500</v>
      </c>
      <c r="R16" s="158">
        <v>42937</v>
      </c>
      <c r="S16" s="47" t="s">
        <v>65</v>
      </c>
      <c r="T16" s="136">
        <f t="shared" si="1"/>
        <v>2302.6099999999997</v>
      </c>
      <c r="U16" s="39"/>
      <c r="V16" s="39"/>
    </row>
    <row r="17" spans="1:22" s="40" customFormat="1" ht="35.1" customHeight="1" x14ac:dyDescent="0.3">
      <c r="A17" s="143" t="s">
        <v>19</v>
      </c>
      <c r="B17" s="33">
        <v>14191</v>
      </c>
      <c r="C17" s="33">
        <v>100</v>
      </c>
      <c r="D17" s="34"/>
      <c r="E17" s="8"/>
      <c r="F17" s="35">
        <v>6590.43</v>
      </c>
      <c r="G17" s="5" t="s">
        <v>189</v>
      </c>
      <c r="H17" s="35">
        <v>0</v>
      </c>
      <c r="I17" s="33">
        <f t="shared" si="0"/>
        <v>7700.57</v>
      </c>
      <c r="J17" s="36">
        <v>0.54</v>
      </c>
      <c r="K17" s="36">
        <v>0.5</v>
      </c>
      <c r="L17" s="37"/>
      <c r="M17" s="37">
        <v>0</v>
      </c>
      <c r="N17" s="33">
        <f t="shared" si="2"/>
        <v>7700.57</v>
      </c>
      <c r="O17" s="120">
        <v>5500</v>
      </c>
      <c r="P17" s="120">
        <v>6500</v>
      </c>
      <c r="Q17" s="120">
        <v>7000</v>
      </c>
      <c r="R17" s="158">
        <v>42941</v>
      </c>
      <c r="S17" s="38" t="s">
        <v>65</v>
      </c>
      <c r="T17" s="136">
        <f t="shared" si="1"/>
        <v>7700.57</v>
      </c>
      <c r="U17" s="39"/>
      <c r="V17" s="39"/>
    </row>
    <row r="18" spans="1:22" s="40" customFormat="1" ht="35.25" customHeight="1" x14ac:dyDescent="0.3">
      <c r="A18" s="143" t="s">
        <v>142</v>
      </c>
      <c r="B18" s="41">
        <v>4532.32</v>
      </c>
      <c r="C18" s="41"/>
      <c r="D18" s="42"/>
      <c r="E18" s="64"/>
      <c r="F18" s="43"/>
      <c r="G18" s="135"/>
      <c r="H18" s="43">
        <v>54.89</v>
      </c>
      <c r="I18" s="33">
        <f t="shared" si="0"/>
        <v>4477.4299999999994</v>
      </c>
      <c r="J18" s="45"/>
      <c r="K18" s="45">
        <v>0.37</v>
      </c>
      <c r="L18" s="46"/>
      <c r="M18" s="46">
        <v>460</v>
      </c>
      <c r="N18" s="33">
        <f t="shared" si="2"/>
        <v>4937.4299999999994</v>
      </c>
      <c r="O18" s="120">
        <v>5000</v>
      </c>
      <c r="P18" s="120">
        <v>7500</v>
      </c>
      <c r="Q18" s="120">
        <v>9000</v>
      </c>
      <c r="R18" s="158">
        <v>43316</v>
      </c>
      <c r="S18" s="47"/>
      <c r="T18" s="136">
        <f t="shared" si="1"/>
        <v>4477.4299999999994</v>
      </c>
      <c r="U18" s="39"/>
      <c r="V18" s="39"/>
    </row>
    <row r="19" spans="1:22" s="40" customFormat="1" ht="35.1" customHeight="1" x14ac:dyDescent="0.3">
      <c r="A19" s="143" t="s">
        <v>175</v>
      </c>
      <c r="B19" s="41"/>
      <c r="C19" s="41">
        <v>1050</v>
      </c>
      <c r="D19" s="42">
        <v>1260</v>
      </c>
      <c r="E19" s="64" t="s">
        <v>208</v>
      </c>
      <c r="F19" s="43">
        <v>4806.29</v>
      </c>
      <c r="G19" s="51" t="s">
        <v>189</v>
      </c>
      <c r="H19" s="43">
        <v>0</v>
      </c>
      <c r="I19" s="33">
        <f t="shared" si="0"/>
        <v>-3756.29</v>
      </c>
      <c r="J19" s="45"/>
      <c r="K19" s="45">
        <v>0.15</v>
      </c>
      <c r="L19" s="46">
        <v>140</v>
      </c>
      <c r="M19" s="46">
        <v>950</v>
      </c>
      <c r="N19" s="33">
        <f t="shared" si="2"/>
        <v>-1406.29</v>
      </c>
      <c r="O19" s="120">
        <v>250</v>
      </c>
      <c r="P19" s="120">
        <v>500</v>
      </c>
      <c r="Q19" s="120">
        <v>750</v>
      </c>
      <c r="R19" s="50" t="s">
        <v>177</v>
      </c>
      <c r="S19" s="157" t="s">
        <v>65</v>
      </c>
      <c r="T19" s="136">
        <f t="shared" si="1"/>
        <v>-2496.29</v>
      </c>
      <c r="U19" s="39"/>
      <c r="V19" s="39"/>
    </row>
    <row r="20" spans="1:22" s="40" customFormat="1" ht="35.1" customHeight="1" x14ac:dyDescent="0.3">
      <c r="A20" s="143" t="s">
        <v>37</v>
      </c>
      <c r="B20" s="34">
        <v>80</v>
      </c>
      <c r="C20" s="34">
        <v>755</v>
      </c>
      <c r="D20" s="34">
        <v>60</v>
      </c>
      <c r="E20" s="8" t="s">
        <v>203</v>
      </c>
      <c r="F20" s="35">
        <v>139.22</v>
      </c>
      <c r="G20" s="117" t="s">
        <v>205</v>
      </c>
      <c r="H20" s="35">
        <v>0</v>
      </c>
      <c r="I20" s="33">
        <f t="shared" si="0"/>
        <v>695.78</v>
      </c>
      <c r="J20" s="36"/>
      <c r="K20" s="36">
        <v>0.56000000000000005</v>
      </c>
      <c r="L20" s="37">
        <v>120</v>
      </c>
      <c r="M20" s="37">
        <v>350</v>
      </c>
      <c r="N20" s="33">
        <f t="shared" si="2"/>
        <v>1225.78</v>
      </c>
      <c r="O20" s="120">
        <v>1500</v>
      </c>
      <c r="P20" s="120">
        <v>2000</v>
      </c>
      <c r="Q20" s="120">
        <v>2500</v>
      </c>
      <c r="R20" s="158">
        <v>42959</v>
      </c>
      <c r="S20" s="8" t="s">
        <v>65</v>
      </c>
      <c r="T20" s="136">
        <f t="shared" si="1"/>
        <v>755.78</v>
      </c>
      <c r="U20" s="39"/>
      <c r="V20" s="39"/>
    </row>
    <row r="21" spans="1:22" s="54" customFormat="1" ht="35.1" customHeight="1" x14ac:dyDescent="0.3">
      <c r="A21" s="143" t="s">
        <v>10</v>
      </c>
      <c r="B21" s="33">
        <v>1025</v>
      </c>
      <c r="C21" s="33"/>
      <c r="D21" s="34"/>
      <c r="E21" s="8"/>
      <c r="F21" s="35"/>
      <c r="G21" s="5"/>
      <c r="H21" s="35">
        <v>0</v>
      </c>
      <c r="I21" s="33">
        <f t="shared" si="0"/>
        <v>1025</v>
      </c>
      <c r="J21" s="36"/>
      <c r="K21" s="36">
        <v>0.56000000000000005</v>
      </c>
      <c r="L21" s="37"/>
      <c r="M21" s="37">
        <v>400</v>
      </c>
      <c r="N21" s="33">
        <f t="shared" si="2"/>
        <v>1425</v>
      </c>
      <c r="O21" s="120">
        <v>2500</v>
      </c>
      <c r="P21" s="120">
        <v>3000</v>
      </c>
      <c r="Q21" s="120">
        <v>4000</v>
      </c>
      <c r="R21" s="158">
        <v>42965</v>
      </c>
      <c r="S21" s="38"/>
      <c r="T21" s="136">
        <f t="shared" si="1"/>
        <v>1025</v>
      </c>
    </row>
    <row r="22" spans="1:22" s="40" customFormat="1" ht="35.1" customHeight="1" x14ac:dyDescent="0.3">
      <c r="A22" s="143" t="s">
        <v>176</v>
      </c>
      <c r="B22" s="34">
        <v>3080</v>
      </c>
      <c r="C22" s="34"/>
      <c r="D22" s="34">
        <v>100</v>
      </c>
      <c r="E22" s="8" t="s">
        <v>207</v>
      </c>
      <c r="F22" s="35">
        <v>3526.87</v>
      </c>
      <c r="G22" s="5" t="s">
        <v>189</v>
      </c>
      <c r="H22" s="35">
        <v>0</v>
      </c>
      <c r="I22" s="33">
        <f>SUM(B22+C22-F22-H22)</f>
        <v>-446.86999999999989</v>
      </c>
      <c r="J22" s="36">
        <v>0.15</v>
      </c>
      <c r="K22" s="36">
        <v>0.38</v>
      </c>
      <c r="L22" s="37">
        <v>20</v>
      </c>
      <c r="M22" s="37">
        <v>1090</v>
      </c>
      <c r="N22" s="33">
        <f t="shared" si="2"/>
        <v>763.13000000000011</v>
      </c>
      <c r="O22" s="120">
        <v>2500</v>
      </c>
      <c r="P22" s="120">
        <v>3500</v>
      </c>
      <c r="Q22" s="120">
        <v>4000</v>
      </c>
      <c r="R22" s="158">
        <v>42977</v>
      </c>
      <c r="S22" s="8"/>
      <c r="T22" s="136">
        <f t="shared" si="1"/>
        <v>-346.86999999999989</v>
      </c>
      <c r="U22" s="39"/>
      <c r="V22" s="39"/>
    </row>
    <row r="23" spans="1:22" s="40" customFormat="1" ht="34.799999999999997" customHeight="1" x14ac:dyDescent="0.3">
      <c r="A23" s="143" t="s">
        <v>12</v>
      </c>
      <c r="B23" s="41">
        <v>13610.34</v>
      </c>
      <c r="C23" s="41"/>
      <c r="D23" s="42">
        <v>25</v>
      </c>
      <c r="E23" s="139" t="s">
        <v>200</v>
      </c>
      <c r="F23" s="43">
        <v>51.48</v>
      </c>
      <c r="G23" s="135" t="s">
        <v>206</v>
      </c>
      <c r="H23" s="43"/>
      <c r="I23" s="33">
        <f t="shared" si="0"/>
        <v>13558.86</v>
      </c>
      <c r="J23" s="45"/>
      <c r="K23" s="45">
        <v>0.27</v>
      </c>
      <c r="L23" s="46"/>
      <c r="M23" s="46">
        <v>210</v>
      </c>
      <c r="N23" s="33">
        <f t="shared" si="2"/>
        <v>13793.86</v>
      </c>
      <c r="O23" s="120">
        <v>7000</v>
      </c>
      <c r="P23" s="120">
        <v>8500</v>
      </c>
      <c r="Q23" s="120">
        <v>9500</v>
      </c>
      <c r="R23" s="158">
        <v>42970</v>
      </c>
      <c r="S23" s="47"/>
      <c r="T23" s="136">
        <f t="shared" si="1"/>
        <v>13583.86</v>
      </c>
      <c r="U23" s="39"/>
      <c r="V23" s="39"/>
    </row>
    <row r="24" spans="1:22" s="40" customFormat="1" ht="35.1" customHeight="1" x14ac:dyDescent="0.3">
      <c r="A24" s="143" t="s">
        <v>11</v>
      </c>
      <c r="B24" s="33"/>
      <c r="C24" s="33"/>
      <c r="D24" s="34"/>
      <c r="E24" s="8"/>
      <c r="F24" s="35">
        <v>114.71</v>
      </c>
      <c r="G24" s="5" t="s">
        <v>198</v>
      </c>
      <c r="H24" s="35"/>
      <c r="I24" s="33">
        <f t="shared" si="0"/>
        <v>-114.71</v>
      </c>
      <c r="J24" s="36"/>
      <c r="K24" s="36">
        <v>0.23</v>
      </c>
      <c r="L24" s="37"/>
      <c r="M24" s="37">
        <v>0</v>
      </c>
      <c r="N24" s="33">
        <f t="shared" si="2"/>
        <v>-114.71</v>
      </c>
      <c r="O24" s="120">
        <v>8500</v>
      </c>
      <c r="P24" s="120">
        <v>10000</v>
      </c>
      <c r="Q24" s="120">
        <v>11000</v>
      </c>
      <c r="R24" s="158">
        <v>42991</v>
      </c>
      <c r="S24" s="38"/>
      <c r="T24" s="136">
        <f t="shared" si="1"/>
        <v>-114.71</v>
      </c>
      <c r="U24" s="39"/>
      <c r="V24" s="39"/>
    </row>
    <row r="25" spans="1:22" s="54" customFormat="1" ht="35.1" customHeight="1" x14ac:dyDescent="0.3">
      <c r="A25" s="143" t="s">
        <v>40</v>
      </c>
      <c r="B25" s="33"/>
      <c r="C25" s="33"/>
      <c r="D25" s="34"/>
      <c r="E25" s="52"/>
      <c r="F25" s="35">
        <v>250</v>
      </c>
      <c r="G25" s="147" t="s">
        <v>188</v>
      </c>
      <c r="H25" s="35"/>
      <c r="I25" s="33">
        <f t="shared" si="0"/>
        <v>-250</v>
      </c>
      <c r="J25" s="36"/>
      <c r="K25" s="36">
        <v>0.23</v>
      </c>
      <c r="L25" s="37"/>
      <c r="M25" s="37">
        <v>0</v>
      </c>
      <c r="N25" s="33">
        <f t="shared" si="2"/>
        <v>-250</v>
      </c>
      <c r="O25" s="120">
        <v>7000</v>
      </c>
      <c r="P25" s="120">
        <v>9000</v>
      </c>
      <c r="Q25" s="120">
        <v>10000</v>
      </c>
      <c r="R25" s="158">
        <v>43068</v>
      </c>
      <c r="S25" s="38"/>
      <c r="T25" s="136">
        <f t="shared" si="1"/>
        <v>-250</v>
      </c>
    </row>
    <row r="26" spans="1:22" s="54" customFormat="1" ht="35.1" customHeight="1" x14ac:dyDescent="0.3">
      <c r="A26" s="143" t="s">
        <v>160</v>
      </c>
      <c r="B26" s="33"/>
      <c r="C26" s="33"/>
      <c r="D26" s="34"/>
      <c r="E26" s="52"/>
      <c r="F26" s="35"/>
      <c r="G26" s="5"/>
      <c r="H26" s="35"/>
      <c r="I26" s="33">
        <f t="shared" si="0"/>
        <v>0</v>
      </c>
      <c r="J26" s="36"/>
      <c r="K26" s="36">
        <v>0.53</v>
      </c>
      <c r="L26" s="37"/>
      <c r="M26" s="37">
        <v>0</v>
      </c>
      <c r="N26" s="33">
        <f t="shared" si="2"/>
        <v>0</v>
      </c>
      <c r="O26" s="120">
        <v>3000</v>
      </c>
      <c r="P26" s="120">
        <v>3500</v>
      </c>
      <c r="Q26" s="120">
        <v>4000</v>
      </c>
      <c r="R26" s="158">
        <v>43075</v>
      </c>
      <c r="S26" s="38"/>
      <c r="T26" s="136">
        <f t="shared" si="1"/>
        <v>0</v>
      </c>
    </row>
    <row r="27" spans="1:22" s="40" customFormat="1" ht="35.1" customHeight="1" x14ac:dyDescent="0.3">
      <c r="A27" s="146" t="s">
        <v>53</v>
      </c>
      <c r="B27" s="33"/>
      <c r="C27" s="33"/>
      <c r="D27" s="34"/>
      <c r="E27" s="8"/>
      <c r="F27" s="35"/>
      <c r="G27" s="5"/>
      <c r="H27" s="35"/>
      <c r="I27" s="33">
        <f t="shared" si="0"/>
        <v>0</v>
      </c>
      <c r="J27" s="36"/>
      <c r="K27" s="36">
        <v>0.25</v>
      </c>
      <c r="L27" s="37"/>
      <c r="M27" s="37"/>
      <c r="N27" s="33">
        <f t="shared" si="2"/>
        <v>0</v>
      </c>
      <c r="O27" s="120">
        <v>1000</v>
      </c>
      <c r="P27" s="120">
        <v>2000</v>
      </c>
      <c r="Q27" s="120">
        <v>2500</v>
      </c>
      <c r="R27" s="158">
        <v>43205</v>
      </c>
      <c r="S27" s="38" t="s">
        <v>184</v>
      </c>
      <c r="T27" s="136">
        <f t="shared" ref="T27" si="5">SUM(B27+C27+D27-F27-H27)</f>
        <v>0</v>
      </c>
      <c r="U27" s="39"/>
      <c r="V27" s="39"/>
    </row>
    <row r="28" spans="1:22" s="40" customFormat="1" ht="35.1" customHeight="1" x14ac:dyDescent="0.3">
      <c r="A28" s="17" t="s">
        <v>172</v>
      </c>
      <c r="B28" s="56">
        <f>SUM(B2:B25)</f>
        <v>157608.86000000002</v>
      </c>
      <c r="C28" s="56">
        <f>SUM(C2:C25)</f>
        <v>62693.320000000007</v>
      </c>
      <c r="D28" s="56">
        <f>SUM(D2:D25)</f>
        <v>4297</v>
      </c>
      <c r="E28" s="56"/>
      <c r="F28" s="57">
        <f>SUM(F2:F25)</f>
        <v>41026.710000000006</v>
      </c>
      <c r="G28" s="57"/>
      <c r="H28" s="57">
        <f>SUM(H2:H25)</f>
        <v>1366.26</v>
      </c>
      <c r="I28" s="56">
        <f>SUM(I2:I25)</f>
        <v>177909.21</v>
      </c>
      <c r="J28" s="127">
        <v>0.42</v>
      </c>
      <c r="K28" s="127">
        <v>0.37</v>
      </c>
      <c r="L28" s="59">
        <f>SUM(L2:L22)</f>
        <v>280</v>
      </c>
      <c r="M28" s="59">
        <f>SUM(M2:M27)</f>
        <v>5390</v>
      </c>
      <c r="N28" s="16">
        <f>SUM(N2:N27)</f>
        <v>187876.21</v>
      </c>
      <c r="O28" s="22">
        <f>SUM(O2:O27)</f>
        <v>172750</v>
      </c>
      <c r="P28" s="22">
        <f>SUM(P2:P27)</f>
        <v>210000</v>
      </c>
      <c r="Q28" s="22">
        <f>SUM(Q2:Q27)</f>
        <v>231250</v>
      </c>
      <c r="R28" s="124"/>
      <c r="S28" s="56"/>
      <c r="T28" s="141">
        <f>SUM(T2:T25)</f>
        <v>182206.21</v>
      </c>
      <c r="U28" s="39"/>
      <c r="V28" s="39"/>
    </row>
    <row r="29" spans="1:22" ht="35.1" customHeight="1" x14ac:dyDescent="0.3">
      <c r="S29" s="1"/>
    </row>
  </sheetData>
  <pageMargins left="0.7" right="0.7" top="0.75" bottom="0.75" header="0.3" footer="0.3"/>
  <pageSetup scale="3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workbookViewId="0">
      <pane xSplit="6" topLeftCell="N1" activePane="topRight" state="frozen"/>
      <selection pane="topRight" activeCell="X51" sqref="X51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8" style="74" hidden="1" customWidth="1"/>
    <col min="7" max="16" width="14.6640625" style="75" customWidth="1"/>
    <col min="17" max="18" width="14.6640625" style="99" customWidth="1"/>
    <col min="19" max="21" width="14.6640625" style="75" customWidth="1"/>
    <col min="22" max="22" width="14.6640625" style="156" customWidth="1"/>
    <col min="23" max="23" width="14.6640625" style="133" customWidth="1"/>
    <col min="24" max="24" width="14.6640625" style="75" customWidth="1"/>
    <col min="25" max="25" width="23.33203125" style="113" customWidth="1"/>
    <col min="26" max="16384" width="9.109375" style="74"/>
  </cols>
  <sheetData>
    <row r="1" spans="1:26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69" t="s">
        <v>145</v>
      </c>
      <c r="V1" s="150" t="s">
        <v>162</v>
      </c>
      <c r="W1" s="128" t="s">
        <v>201</v>
      </c>
      <c r="X1" s="71" t="s">
        <v>202</v>
      </c>
      <c r="Y1" s="72"/>
      <c r="Z1" s="73"/>
    </row>
    <row r="2" spans="1:26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77">
        <f>SUM('2016 Nets'!I6)</f>
        <v>15193.3</v>
      </c>
      <c r="V2" s="151">
        <f>SUM('[3]2017 Nets'!S5)</f>
        <v>18470.419999999998</v>
      </c>
      <c r="W2" s="129">
        <f>SUM('2018 Nets'!T5)</f>
        <v>17649.88</v>
      </c>
      <c r="X2" s="138">
        <f>SUM(W2-V2)</f>
        <v>-820.53999999999724</v>
      </c>
      <c r="Y2" s="72"/>
      <c r="Z2" s="73"/>
    </row>
    <row r="3" spans="1:26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81">
        <f>SUM('2016 Nets'!I28)</f>
        <v>0</v>
      </c>
      <c r="V3" s="152">
        <f>SUM('[3]2017 Nets'!S9)</f>
        <v>215.36999999999992</v>
      </c>
      <c r="W3" s="130">
        <f>SUM('2018 Nets'!T10)</f>
        <v>9032.8200000000015</v>
      </c>
      <c r="X3" s="77">
        <f t="shared" ref="X3:X55" si="0">SUM(W3-V3)</f>
        <v>8817.4500000000007</v>
      </c>
      <c r="Y3" s="83"/>
      <c r="Z3" s="84"/>
    </row>
    <row r="4" spans="1:26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81">
        <f>SUM('[4]2016 Nets'!$M$18)</f>
        <v>1520.25</v>
      </c>
      <c r="V4" s="152">
        <f>SUM('[3]2017 Nets'!S19)</f>
        <v>2366.5500000000002</v>
      </c>
      <c r="W4" s="130"/>
      <c r="X4" s="77">
        <f t="shared" si="0"/>
        <v>-2366.5500000000002</v>
      </c>
      <c r="Y4" s="83"/>
      <c r="Z4" s="84"/>
    </row>
    <row r="5" spans="1:26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81">
        <v>0</v>
      </c>
      <c r="V5" s="152">
        <f>SUM('[3]2017 Nets'!S7)</f>
        <v>2042.9299999999998</v>
      </c>
      <c r="W5" s="130">
        <f>SUM('2018 Nets'!T6)</f>
        <v>2520.4899999999998</v>
      </c>
      <c r="X5" s="77">
        <f t="shared" si="0"/>
        <v>477.55999999999995</v>
      </c>
      <c r="Y5" s="83"/>
      <c r="Z5" s="84"/>
    </row>
    <row r="6" spans="1:26" ht="24.9" customHeight="1" x14ac:dyDescent="0.3">
      <c r="A6" s="79" t="s">
        <v>165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81">
        <v>0</v>
      </c>
      <c r="V6" s="152">
        <f>SUM('[3]2017 Nets'!S26)</f>
        <v>-654.8100000000004</v>
      </c>
      <c r="W6" s="130"/>
      <c r="X6" s="77">
        <f t="shared" si="0"/>
        <v>654.8100000000004</v>
      </c>
      <c r="Y6" s="83"/>
      <c r="Z6" s="84"/>
    </row>
    <row r="7" spans="1:26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81">
        <v>0</v>
      </c>
      <c r="V7" s="152">
        <v>0</v>
      </c>
      <c r="W7" s="130">
        <v>0</v>
      </c>
      <c r="X7" s="77">
        <f t="shared" si="0"/>
        <v>0</v>
      </c>
      <c r="Y7" s="83"/>
      <c r="Z7" s="84"/>
    </row>
    <row r="8" spans="1:26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81">
        <f>SUM('2016 Nets'!I22)</f>
        <v>3717.77</v>
      </c>
      <c r="V8" s="152">
        <f>SUM('[3]2017 Nets'!S23)</f>
        <v>2124.39</v>
      </c>
      <c r="W8" s="130"/>
      <c r="X8" s="77">
        <f t="shared" si="0"/>
        <v>-2124.39</v>
      </c>
      <c r="Y8" s="83"/>
      <c r="Z8" s="84"/>
    </row>
    <row r="9" spans="1:26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81">
        <f>SUM('2016 Nets'!I26)</f>
        <v>3074.48</v>
      </c>
      <c r="V9" s="152">
        <f>SUM('[3]2017 Nets'!S29)</f>
        <v>4582.41</v>
      </c>
      <c r="W9" s="130"/>
      <c r="X9" s="77">
        <f t="shared" si="0"/>
        <v>-4582.41</v>
      </c>
      <c r="Y9" s="137"/>
      <c r="Z9" s="84"/>
    </row>
    <row r="10" spans="1:26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77">
        <v>0</v>
      </c>
      <c r="V10" s="151">
        <v>0</v>
      </c>
      <c r="W10" s="129">
        <v>0</v>
      </c>
      <c r="X10" s="77">
        <f t="shared" si="0"/>
        <v>0</v>
      </c>
      <c r="Y10" s="83"/>
      <c r="Z10" s="84"/>
    </row>
    <row r="11" spans="1:26" ht="24.9" customHeight="1" x14ac:dyDescent="0.25">
      <c r="A11" s="74" t="s">
        <v>164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77">
        <f>SUM('2016 Nets'!I15)</f>
        <v>3569</v>
      </c>
      <c r="V11" s="151">
        <f>SUM('[3]2017 Nets'!S15)</f>
        <v>2982.32</v>
      </c>
      <c r="W11" s="129"/>
      <c r="X11" s="77">
        <f t="shared" si="0"/>
        <v>-2982.32</v>
      </c>
      <c r="Y11" s="83"/>
      <c r="Z11" s="84"/>
    </row>
    <row r="12" spans="1:26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77">
        <v>0</v>
      </c>
      <c r="V12" s="151">
        <v>0</v>
      </c>
      <c r="W12" s="129">
        <v>0</v>
      </c>
      <c r="X12" s="77">
        <f t="shared" si="0"/>
        <v>0</v>
      </c>
      <c r="Y12" s="83"/>
      <c r="Z12" s="84"/>
    </row>
    <row r="13" spans="1:26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77">
        <v>0</v>
      </c>
      <c r="V13" s="151">
        <v>0</v>
      </c>
      <c r="W13" s="129">
        <v>0</v>
      </c>
      <c r="X13" s="77">
        <f t="shared" si="0"/>
        <v>0</v>
      </c>
      <c r="Y13" s="83"/>
      <c r="Z13" s="84"/>
    </row>
    <row r="14" spans="1:26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77">
        <f>SUM('2016 Nets'!I16)</f>
        <v>3107.33</v>
      </c>
      <c r="V14" s="151">
        <f>SUM('[3]2017 Nets'!S17)</f>
        <v>6454.77</v>
      </c>
      <c r="W14" s="129">
        <f>SUM('2018 Nets'!T17)</f>
        <v>7700.57</v>
      </c>
      <c r="X14" s="77">
        <f t="shared" si="0"/>
        <v>1245.7999999999993</v>
      </c>
      <c r="Y14" s="83"/>
      <c r="Z14" s="84"/>
    </row>
    <row r="15" spans="1:26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77">
        <f>SUM('2016 Nets'!I5)</f>
        <v>27145.7</v>
      </c>
      <c r="V15" s="151">
        <f>SUM('[3]2017 Nets'!S4)</f>
        <v>25331.4</v>
      </c>
      <c r="W15" s="129">
        <f>SUM('2018 Nets'!T4)</f>
        <v>28055.5</v>
      </c>
      <c r="X15" s="77">
        <f t="shared" si="0"/>
        <v>2724.0999999999985</v>
      </c>
      <c r="Y15" s="83"/>
      <c r="Z15" s="84"/>
    </row>
    <row r="16" spans="1:26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77">
        <f>SUM('2016 Nets'!I11)</f>
        <v>4271.7699999999995</v>
      </c>
      <c r="V16" s="151">
        <f>SUM('[3]2017 Nets'!S12)</f>
        <v>3648.16</v>
      </c>
      <c r="W16" s="129">
        <f>SUM('2018 Nets'!T16)</f>
        <v>2302.6099999999997</v>
      </c>
      <c r="X16" s="138">
        <f t="shared" si="0"/>
        <v>-1345.5500000000002</v>
      </c>
      <c r="Y16" s="85"/>
      <c r="Z16" s="84"/>
    </row>
    <row r="17" spans="1:26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77">
        <v>0</v>
      </c>
      <c r="V17" s="151">
        <v>0</v>
      </c>
      <c r="W17" s="129">
        <v>0</v>
      </c>
      <c r="X17" s="77">
        <f t="shared" si="0"/>
        <v>0</v>
      </c>
      <c r="Y17" s="83"/>
      <c r="Z17" s="84"/>
    </row>
    <row r="18" spans="1:26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77">
        <v>0</v>
      </c>
      <c r="V18" s="151">
        <v>0</v>
      </c>
      <c r="W18" s="129">
        <v>0</v>
      </c>
      <c r="X18" s="77">
        <f t="shared" si="0"/>
        <v>0</v>
      </c>
      <c r="Y18" s="83"/>
      <c r="Z18" s="84"/>
    </row>
    <row r="19" spans="1:26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77">
        <v>0</v>
      </c>
      <c r="V19" s="151">
        <v>0</v>
      </c>
      <c r="W19" s="129">
        <v>0</v>
      </c>
      <c r="X19" s="77">
        <f t="shared" si="0"/>
        <v>0</v>
      </c>
      <c r="Y19" s="83"/>
      <c r="Z19" s="84"/>
    </row>
    <row r="20" spans="1:26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77">
        <f>SUM('2016 Nets'!I7)</f>
        <v>15271.38</v>
      </c>
      <c r="V20" s="151">
        <f>SUM('[3]2017 Nets'!S6)</f>
        <v>11458.73</v>
      </c>
      <c r="W20" s="129">
        <f>SUM('2018 Nets'!T8)</f>
        <v>13089.35</v>
      </c>
      <c r="X20" s="77">
        <f t="shared" si="0"/>
        <v>1630.6200000000008</v>
      </c>
      <c r="Y20" s="83"/>
      <c r="Z20" s="84"/>
    </row>
    <row r="21" spans="1:26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77">
        <v>0</v>
      </c>
      <c r="V21" s="151">
        <v>0</v>
      </c>
      <c r="W21" s="129">
        <v>0</v>
      </c>
      <c r="X21" s="77">
        <f t="shared" si="0"/>
        <v>0</v>
      </c>
      <c r="Y21" s="83"/>
      <c r="Z21" s="84"/>
    </row>
    <row r="22" spans="1:26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77">
        <v>0</v>
      </c>
      <c r="V22" s="151">
        <v>0</v>
      </c>
      <c r="W22" s="129">
        <v>0</v>
      </c>
      <c r="X22" s="77">
        <f t="shared" si="0"/>
        <v>0</v>
      </c>
      <c r="Y22" s="83"/>
      <c r="Z22" s="84"/>
    </row>
    <row r="23" spans="1:26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89">
        <v>0</v>
      </c>
      <c r="V23" s="153">
        <v>0</v>
      </c>
      <c r="W23" s="131">
        <v>0</v>
      </c>
      <c r="X23" s="77">
        <f t="shared" si="0"/>
        <v>0</v>
      </c>
      <c r="Y23" s="83"/>
      <c r="Z23" s="84"/>
    </row>
    <row r="24" spans="1:26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77">
        <v>0</v>
      </c>
      <c r="V24" s="151">
        <v>0</v>
      </c>
      <c r="W24" s="129">
        <v>0</v>
      </c>
      <c r="X24" s="77">
        <f t="shared" si="0"/>
        <v>0</v>
      </c>
      <c r="Y24" s="91"/>
      <c r="Z24" s="84"/>
    </row>
    <row r="25" spans="1:26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77">
        <v>0</v>
      </c>
      <c r="V25" s="151">
        <v>0</v>
      </c>
      <c r="W25" s="129">
        <v>0</v>
      </c>
      <c r="X25" s="77">
        <f t="shared" si="0"/>
        <v>0</v>
      </c>
      <c r="Y25" s="83"/>
      <c r="Z25" s="84"/>
    </row>
    <row r="26" spans="1:26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77">
        <f>SUM('2016 Nets'!I27)</f>
        <v>6669.9100000000008</v>
      </c>
      <c r="V26" s="151">
        <f>SUM('[3]2017 Nets'!S28)</f>
        <v>7422.1100000000006</v>
      </c>
      <c r="W26" s="129"/>
      <c r="X26" s="77">
        <f t="shared" si="0"/>
        <v>-7422.1100000000006</v>
      </c>
      <c r="Y26" s="115"/>
      <c r="Z26" s="84"/>
    </row>
    <row r="27" spans="1:26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77">
        <f>SUM('2016 Nets'!I25)</f>
        <v>170.86000000000087</v>
      </c>
      <c r="V27" s="151">
        <f>SUM('[3]2017 Nets'!S27)</f>
        <v>-1516.8400000000001</v>
      </c>
      <c r="W27" s="129">
        <v>0</v>
      </c>
      <c r="X27" s="77">
        <f t="shared" si="0"/>
        <v>1516.8400000000001</v>
      </c>
      <c r="Y27" s="83"/>
      <c r="Z27" s="84"/>
    </row>
    <row r="28" spans="1:26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77">
        <f>SUM('2016 Nets'!I17)</f>
        <v>2124.87</v>
      </c>
      <c r="V28" s="151">
        <f>SUM('[3]2017 Nets'!S16)</f>
        <v>2717.17</v>
      </c>
      <c r="W28" s="129">
        <f>SUM('2018 Nets'!T13)</f>
        <v>2080.33</v>
      </c>
      <c r="X28" s="138">
        <f t="shared" si="0"/>
        <v>-636.84000000000015</v>
      </c>
      <c r="Y28" s="83"/>
      <c r="Z28" s="84"/>
    </row>
    <row r="29" spans="1:26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77">
        <f>SUM('2016 Nets'!I10)</f>
        <v>1427.8400000000001</v>
      </c>
      <c r="V29" s="151">
        <f>SUM('[3]2017 Nets'!S10)</f>
        <v>695.54</v>
      </c>
      <c r="W29" s="129">
        <v>0</v>
      </c>
      <c r="X29" s="138">
        <f t="shared" si="0"/>
        <v>-695.54</v>
      </c>
      <c r="Y29" s="83"/>
      <c r="Z29" s="84"/>
    </row>
    <row r="30" spans="1:26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77">
        <v>0</v>
      </c>
      <c r="V30" s="151">
        <v>0</v>
      </c>
      <c r="W30" s="129">
        <v>0</v>
      </c>
      <c r="X30" s="77">
        <f t="shared" si="0"/>
        <v>0</v>
      </c>
      <c r="Y30" s="83"/>
      <c r="Z30" s="84"/>
    </row>
    <row r="31" spans="1:26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77">
        <v>0</v>
      </c>
      <c r="V31" s="151">
        <v>0</v>
      </c>
      <c r="W31" s="129">
        <v>0</v>
      </c>
      <c r="X31" s="77">
        <f t="shared" si="0"/>
        <v>0</v>
      </c>
      <c r="Y31" s="83"/>
      <c r="Z31" s="84"/>
    </row>
    <row r="32" spans="1:26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77">
        <v>0</v>
      </c>
      <c r="V32" s="151">
        <v>0</v>
      </c>
      <c r="W32" s="129">
        <v>0</v>
      </c>
      <c r="X32" s="77">
        <f t="shared" si="0"/>
        <v>0</v>
      </c>
      <c r="Y32" s="83"/>
      <c r="Z32" s="84"/>
    </row>
    <row r="33" spans="1:26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77">
        <v>0</v>
      </c>
      <c r="V33" s="151">
        <v>0</v>
      </c>
      <c r="W33" s="129">
        <v>0</v>
      </c>
      <c r="X33" s="77">
        <f t="shared" si="0"/>
        <v>0</v>
      </c>
      <c r="Y33" s="83"/>
      <c r="Z33" s="84"/>
    </row>
    <row r="34" spans="1:26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77">
        <v>0</v>
      </c>
      <c r="V34" s="151">
        <v>0</v>
      </c>
      <c r="W34" s="129">
        <v>0</v>
      </c>
      <c r="X34" s="77">
        <f t="shared" si="0"/>
        <v>0</v>
      </c>
      <c r="Y34" s="83"/>
      <c r="Z34" s="84"/>
    </row>
    <row r="35" spans="1:26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77">
        <f>SUM('2016 Nets'!I3)</f>
        <v>26633.140000000003</v>
      </c>
      <c r="V35" s="151">
        <f>SUM('[3]2017 Nets'!S2)</f>
        <v>19093.000000000004</v>
      </c>
      <c r="W35" s="129">
        <f>SUM('2018 Nets'!T2)</f>
        <v>20387.25</v>
      </c>
      <c r="X35" s="77">
        <f t="shared" si="0"/>
        <v>1294.2499999999964</v>
      </c>
      <c r="Y35" s="83"/>
      <c r="Z35" s="84"/>
    </row>
    <row r="36" spans="1:26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77">
        <v>0</v>
      </c>
      <c r="V36" s="151">
        <v>0</v>
      </c>
      <c r="W36" s="129">
        <v>0</v>
      </c>
      <c r="X36" s="77">
        <f t="shared" si="0"/>
        <v>0</v>
      </c>
      <c r="Y36" s="83"/>
      <c r="Z36" s="84"/>
    </row>
    <row r="37" spans="1:26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77">
        <f>SUM('2016 Nets'!I12)</f>
        <v>2790.73</v>
      </c>
      <c r="V37" s="151">
        <f>SUM('[3]2017 Nets'!S13)</f>
        <v>2412</v>
      </c>
      <c r="W37" s="129">
        <f>SUM('2018 Nets'!T15)</f>
        <v>933</v>
      </c>
      <c r="X37" s="77">
        <f t="shared" si="0"/>
        <v>-1479</v>
      </c>
      <c r="Y37" s="83"/>
      <c r="Z37" s="84"/>
    </row>
    <row r="38" spans="1:26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77">
        <v>0</v>
      </c>
      <c r="V38" s="151">
        <v>0</v>
      </c>
      <c r="W38" s="129">
        <v>0</v>
      </c>
      <c r="X38" s="77">
        <f t="shared" si="0"/>
        <v>0</v>
      </c>
      <c r="Y38" s="83"/>
      <c r="Z38" s="84"/>
    </row>
    <row r="39" spans="1:26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77">
        <v>0</v>
      </c>
      <c r="V39" s="151">
        <v>0</v>
      </c>
      <c r="W39" s="129">
        <v>0</v>
      </c>
      <c r="X39" s="77">
        <f t="shared" si="0"/>
        <v>0</v>
      </c>
      <c r="Y39" s="83"/>
      <c r="Z39" s="84"/>
    </row>
    <row r="40" spans="1:26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77">
        <f>SUM('2016 Nets'!I2)</f>
        <v>15812.97</v>
      </c>
      <c r="V40" s="151">
        <v>0</v>
      </c>
      <c r="W40" s="129">
        <f>SUM('2018 Nets'!T3)</f>
        <v>13596.320000000002</v>
      </c>
      <c r="X40" s="77">
        <f t="shared" si="0"/>
        <v>13596.320000000002</v>
      </c>
      <c r="Y40" s="83"/>
      <c r="Z40" s="84"/>
    </row>
    <row r="41" spans="1:26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77">
        <v>0</v>
      </c>
      <c r="V41" s="151">
        <v>0</v>
      </c>
      <c r="W41" s="129">
        <v>0</v>
      </c>
      <c r="X41" s="77">
        <f t="shared" si="0"/>
        <v>0</v>
      </c>
      <c r="Y41" s="83"/>
      <c r="Z41" s="84"/>
    </row>
    <row r="42" spans="1:26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77">
        <f>SUM('2016 Nets'!I21)</f>
        <v>1492.0799999999997</v>
      </c>
      <c r="V42" s="151">
        <f>SUM('[3]2017 Nets'!S21)</f>
        <v>531.08000000000004</v>
      </c>
      <c r="W42" s="129">
        <v>0</v>
      </c>
      <c r="X42" s="138">
        <f t="shared" si="0"/>
        <v>-531.08000000000004</v>
      </c>
      <c r="Y42" s="83"/>
      <c r="Z42" s="84"/>
    </row>
    <row r="43" spans="1:26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77">
        <v>0</v>
      </c>
      <c r="V43" s="151">
        <v>0</v>
      </c>
      <c r="W43" s="129">
        <v>0</v>
      </c>
      <c r="X43" s="77">
        <f t="shared" si="0"/>
        <v>0</v>
      </c>
      <c r="Y43" s="83"/>
      <c r="Z43" s="84"/>
    </row>
    <row r="44" spans="1:26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77">
        <f>SUM('2016 Nets'!I9)</f>
        <v>5043.3900000000003</v>
      </c>
      <c r="V44" s="151">
        <f>SUM('[3]2017 Nets'!S11)</f>
        <v>7977.7800000000007</v>
      </c>
      <c r="W44" s="129">
        <f>SUM('2018 Nets'!T9)</f>
        <v>9839.35</v>
      </c>
      <c r="X44" s="77">
        <f t="shared" si="0"/>
        <v>1861.5699999999997</v>
      </c>
      <c r="Y44" s="83"/>
      <c r="Z44" s="84"/>
    </row>
    <row r="45" spans="1:26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77">
        <f>SUM('2016 Nets'!I13)</f>
        <v>8139.32</v>
      </c>
      <c r="V45" s="151">
        <f>SUM('[3]2017 Nets'!S14)</f>
        <v>7200.47</v>
      </c>
      <c r="W45" s="129">
        <f>SUM('2018 Nets'!T12)</f>
        <v>8927.51</v>
      </c>
      <c r="X45" s="77">
        <f t="shared" si="0"/>
        <v>1727.04</v>
      </c>
      <c r="Y45" s="83"/>
      <c r="Z45" s="84"/>
    </row>
    <row r="46" spans="1:26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77">
        <v>0</v>
      </c>
      <c r="V46" s="151">
        <v>0</v>
      </c>
      <c r="W46" s="129">
        <v>0</v>
      </c>
      <c r="X46" s="77">
        <f t="shared" si="0"/>
        <v>0</v>
      </c>
      <c r="Y46" s="83"/>
      <c r="Z46" s="84"/>
    </row>
    <row r="47" spans="1:26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77">
        <f>SUM('2016 Nets'!I20)</f>
        <v>2294.33</v>
      </c>
      <c r="V47" s="151">
        <f>SUM('[3]2017 Nets'!S22)</f>
        <v>2739.83</v>
      </c>
      <c r="W47" s="129">
        <f>SUM('2018 Nets'!T21)</f>
        <v>1025</v>
      </c>
      <c r="X47" s="77">
        <f t="shared" si="0"/>
        <v>-1714.83</v>
      </c>
      <c r="Y47" s="83"/>
      <c r="Z47" s="84"/>
    </row>
    <row r="48" spans="1:26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77">
        <v>0</v>
      </c>
      <c r="V48" s="151">
        <v>0</v>
      </c>
      <c r="W48" s="129">
        <v>0</v>
      </c>
      <c r="X48" s="77">
        <f t="shared" si="0"/>
        <v>0</v>
      </c>
      <c r="Y48" s="83"/>
      <c r="Z48" s="84"/>
    </row>
    <row r="49" spans="1:26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77">
        <f>SUM('2016 Nets'!I8)</f>
        <v>18248.96</v>
      </c>
      <c r="V49" s="151">
        <f>SUM('[3]2017 Nets'!S8)</f>
        <v>24387.329999999998</v>
      </c>
      <c r="W49" s="129">
        <f>SUM('2018 Nets'!T7)</f>
        <v>27207.030000000002</v>
      </c>
      <c r="X49" s="77">
        <f t="shared" si="0"/>
        <v>2819.7000000000044</v>
      </c>
      <c r="Y49" s="92"/>
      <c r="Z49" s="84"/>
    </row>
    <row r="50" spans="1:26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77">
        <f>SUM('2016 Nets'!I14)</f>
        <v>2123.31</v>
      </c>
      <c r="V50" s="151">
        <f>SUM('[3]2017 Nets'!S18)</f>
        <v>1927.76</v>
      </c>
      <c r="W50" s="129">
        <f>SUM('2018 Nets'!T14)</f>
        <v>1120</v>
      </c>
      <c r="X50" s="77">
        <f t="shared" si="0"/>
        <v>-807.76</v>
      </c>
      <c r="Y50" s="92"/>
      <c r="Z50" s="84"/>
    </row>
    <row r="51" spans="1:26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77">
        <f>SUM('2016 Nets'!I19)</f>
        <v>2880.45</v>
      </c>
      <c r="V51" s="151">
        <f>SUM('[3]2017 Nets'!S20)</f>
        <v>6557.8600000000006</v>
      </c>
      <c r="W51" s="129">
        <f>SUM('2018 Nets'!T18)</f>
        <v>4477.4299999999994</v>
      </c>
      <c r="X51" s="77">
        <f t="shared" si="0"/>
        <v>-2080.4300000000012</v>
      </c>
      <c r="Y51" s="83"/>
      <c r="Z51" s="84"/>
    </row>
    <row r="52" spans="1:26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77">
        <f>SUM('2016 Nets'!I24)</f>
        <v>11112.41</v>
      </c>
      <c r="V52" s="151">
        <f>SUM('[3]2017 Nets'!S25)</f>
        <v>7356.4299999999994</v>
      </c>
      <c r="W52" s="129"/>
      <c r="X52" s="77">
        <f t="shared" si="0"/>
        <v>-7356.4299999999994</v>
      </c>
      <c r="Y52" s="83"/>
      <c r="Z52" s="84"/>
    </row>
    <row r="53" spans="1:26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77">
        <f>SUM('2016 Nets'!I23)</f>
        <v>8693.1999999999989</v>
      </c>
      <c r="V53" s="151">
        <f>SUM('[3]2017 Nets'!S24)</f>
        <v>8657.4999999999982</v>
      </c>
      <c r="W53" s="129"/>
      <c r="X53" s="77">
        <f t="shared" si="0"/>
        <v>-8657.4999999999982</v>
      </c>
      <c r="Y53" s="92"/>
      <c r="Z53" s="84"/>
    </row>
    <row r="54" spans="1:26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77">
        <v>0</v>
      </c>
      <c r="V54" s="151">
        <v>0</v>
      </c>
      <c r="W54" s="129">
        <v>0</v>
      </c>
      <c r="X54" s="77">
        <f t="shared" si="0"/>
        <v>0</v>
      </c>
      <c r="Y54" s="98"/>
    </row>
    <row r="55" spans="1:26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77">
        <v>0</v>
      </c>
      <c r="V55" s="151">
        <v>0</v>
      </c>
      <c r="W55" s="129">
        <v>0</v>
      </c>
      <c r="X55" s="77">
        <f t="shared" si="0"/>
        <v>0</v>
      </c>
      <c r="Y55" s="100"/>
    </row>
    <row r="56" spans="1:26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X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77">
        <f t="shared" si="2"/>
        <v>192528.75</v>
      </c>
      <c r="V56" s="151">
        <f>SUM(V2:V55)</f>
        <v>177181.65999999997</v>
      </c>
      <c r="W56" s="129">
        <f>SUM(W2:W55)</f>
        <v>169944.44</v>
      </c>
      <c r="X56" s="138">
        <f t="shared" si="2"/>
        <v>-7237.2199999999948</v>
      </c>
      <c r="Y56" s="105"/>
      <c r="Z56" s="84"/>
    </row>
    <row r="57" spans="1:26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14"/>
      <c r="V57" s="154"/>
      <c r="W57" s="134"/>
      <c r="X57" s="94"/>
      <c r="Y57" s="100"/>
      <c r="Z57" s="84"/>
    </row>
    <row r="58" spans="1:26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94"/>
      <c r="V58" s="155"/>
      <c r="W58" s="132"/>
      <c r="X58" s="108"/>
      <c r="Y58" s="100"/>
      <c r="Z58" s="84"/>
    </row>
    <row r="59" spans="1:26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08"/>
      <c r="V59" s="155"/>
      <c r="W59" s="132"/>
      <c r="X59" s="89"/>
      <c r="Y59" s="112"/>
    </row>
    <row r="60" spans="1:26" x14ac:dyDescent="0.25">
      <c r="U60" s="89"/>
      <c r="V60" s="153"/>
      <c r="W60" s="131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2018 Nets</vt:lpstr>
      <vt:lpstr>Historic Nets</vt:lpstr>
      <vt:lpstr>2016 Nets</vt:lpstr>
      <vt:lpstr>'2016 Nets'!Print_Area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Kelcy Boettcher</cp:lastModifiedBy>
  <cp:lastPrinted>2017-02-03T21:31:56Z</cp:lastPrinted>
  <dcterms:created xsi:type="dcterms:W3CDTF">2009-01-19T14:56:42Z</dcterms:created>
  <dcterms:modified xsi:type="dcterms:W3CDTF">2018-09-06T17:33:37Z</dcterms:modified>
</cp:coreProperties>
</file>