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19\"/>
    </mc:Choice>
  </mc:AlternateContent>
  <xr:revisionPtr revIDLastSave="0" documentId="8_{D1D0A8F4-F5D3-49FF-A72B-291C8159A078}" xr6:coauthVersionLast="40" xr6:coauthVersionMax="40" xr10:uidLastSave="{00000000-0000-0000-0000-000000000000}"/>
  <bookViews>
    <workbookView xWindow="696" yWindow="768" windowWidth="12324" windowHeight="8964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BS!$E$4:$V$44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BS!$E$3:$M$45</definedName>
    <definedName name="Report" localSheetId="1">BS!$A$3:$M$45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</workbook>
</file>

<file path=xl/calcChain.xml><?xml version="1.0" encoding="utf-8"?>
<calcChain xmlns="http://schemas.openxmlformats.org/spreadsheetml/2006/main">
  <c r="J44" i="1" l="1"/>
  <c r="J40" i="1"/>
  <c r="J45" i="1" s="1"/>
  <c r="J28" i="1"/>
  <c r="J17" i="1"/>
  <c r="J23" i="1" s="1"/>
  <c r="J31" i="1" s="1"/>
  <c r="N58" i="4" l="1"/>
  <c r="G31" i="2" l="1"/>
  <c r="G15" i="2"/>
  <c r="G24" i="2"/>
  <c r="G20" i="2"/>
  <c r="G19" i="2"/>
  <c r="G18" i="2"/>
  <c r="G16" i="2"/>
  <c r="G14" i="2"/>
  <c r="G9" i="2"/>
  <c r="N39" i="4"/>
  <c r="P39" i="4" s="1"/>
  <c r="N22" i="4"/>
  <c r="P22" i="4" s="1"/>
  <c r="B9" i="3"/>
  <c r="C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59" i="4"/>
  <c r="N43" i="4"/>
  <c r="N41" i="4"/>
  <c r="N33" i="4"/>
  <c r="P33" i="4" s="1"/>
  <c r="N12" i="4"/>
  <c r="P12" i="4" s="1"/>
  <c r="P17" i="4" s="1"/>
  <c r="J66" i="4"/>
  <c r="J53" i="4"/>
  <c r="J44" i="4"/>
  <c r="J26" i="4"/>
  <c r="J17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49" i="4"/>
  <c r="N48" i="4"/>
  <c r="N47" i="4"/>
  <c r="N52" i="4"/>
  <c r="N51" i="4"/>
  <c r="N50" i="4"/>
  <c r="K28" i="1"/>
  <c r="M66" i="4"/>
  <c r="L66" i="4"/>
  <c r="K66" i="4"/>
  <c r="I66" i="4"/>
  <c r="H66" i="4"/>
  <c r="G66" i="4"/>
  <c r="F66" i="4"/>
  <c r="E66" i="4"/>
  <c r="D66" i="4"/>
  <c r="C66" i="4"/>
  <c r="B66" i="4"/>
  <c r="M53" i="4"/>
  <c r="L53" i="4"/>
  <c r="K53" i="4"/>
  <c r="I53" i="4"/>
  <c r="H53" i="4"/>
  <c r="G53" i="4"/>
  <c r="F53" i="4"/>
  <c r="E53" i="4"/>
  <c r="D53" i="4"/>
  <c r="C53" i="4"/>
  <c r="B53" i="4"/>
  <c r="M44" i="4"/>
  <c r="L44" i="4"/>
  <c r="K44" i="4"/>
  <c r="I44" i="4"/>
  <c r="H44" i="4"/>
  <c r="G44" i="4"/>
  <c r="F44" i="4"/>
  <c r="E44" i="4"/>
  <c r="D44" i="4"/>
  <c r="C44" i="4"/>
  <c r="B44" i="4"/>
  <c r="C17" i="4"/>
  <c r="B17" i="4"/>
  <c r="M26" i="4"/>
  <c r="L26" i="4"/>
  <c r="K26" i="4"/>
  <c r="I26" i="4"/>
  <c r="H26" i="4"/>
  <c r="G26" i="4"/>
  <c r="C26" i="4"/>
  <c r="C28" i="4" s="1"/>
  <c r="B26" i="4"/>
  <c r="F26" i="4"/>
  <c r="E26" i="4"/>
  <c r="D26" i="4"/>
  <c r="M17" i="4"/>
  <c r="L17" i="4"/>
  <c r="K17" i="4"/>
  <c r="I17" i="4"/>
  <c r="H17" i="4"/>
  <c r="G17" i="4"/>
  <c r="F17" i="4"/>
  <c r="E17" i="4"/>
  <c r="E28" i="4" s="1"/>
  <c r="D17" i="4"/>
  <c r="C6" i="6"/>
  <c r="B6" i="6"/>
  <c r="F6" i="6"/>
  <c r="E6" i="6"/>
  <c r="I6" i="6"/>
  <c r="H6" i="6"/>
  <c r="N37" i="4"/>
  <c r="C20" i="3"/>
  <c r="D20" i="3" s="1"/>
  <c r="C14" i="3"/>
  <c r="K18" i="1" s="1"/>
  <c r="H18" i="2"/>
  <c r="I18" i="2"/>
  <c r="J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S24" i="2" s="1"/>
  <c r="I24" i="2"/>
  <c r="J24" i="2"/>
  <c r="K24" i="2"/>
  <c r="L24" i="2"/>
  <c r="M24" i="2"/>
  <c r="N24" i="2"/>
  <c r="O24" i="2"/>
  <c r="P24" i="2"/>
  <c r="Q24" i="2"/>
  <c r="R24" i="2"/>
  <c r="N65" i="4"/>
  <c r="N64" i="4"/>
  <c r="N63" i="4"/>
  <c r="N62" i="4"/>
  <c r="N61" i="4"/>
  <c r="N60" i="4"/>
  <c r="N57" i="4"/>
  <c r="P57" i="4" s="1"/>
  <c r="N56" i="4"/>
  <c r="N42" i="4"/>
  <c r="N40" i="4"/>
  <c r="N38" i="4"/>
  <c r="P38" i="4" s="1"/>
  <c r="N36" i="4"/>
  <c r="N35" i="4"/>
  <c r="N34" i="4"/>
  <c r="N32" i="4"/>
  <c r="N21" i="4"/>
  <c r="N20" i="4"/>
  <c r="N15" i="4"/>
  <c r="N14" i="4"/>
  <c r="N13" i="4"/>
  <c r="N11" i="4"/>
  <c r="N10" i="4"/>
  <c r="N9" i="4"/>
  <c r="J19" i="2"/>
  <c r="L19" i="2"/>
  <c r="N19" i="2"/>
  <c r="P19" i="2"/>
  <c r="R19" i="2"/>
  <c r="L28" i="1"/>
  <c r="M28" i="1"/>
  <c r="N28" i="1"/>
  <c r="O28" i="1"/>
  <c r="P28" i="1"/>
  <c r="Q28" i="1"/>
  <c r="R28" i="1"/>
  <c r="S28" i="1"/>
  <c r="T28" i="1"/>
  <c r="U28" i="1"/>
  <c r="V28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D14" i="3" l="1"/>
  <c r="L18" i="1" s="1"/>
  <c r="N65" i="5"/>
  <c r="S15" i="2"/>
  <c r="D9" i="3"/>
  <c r="E9" i="3" s="1"/>
  <c r="K19" i="1"/>
  <c r="G12" i="2" s="1"/>
  <c r="S9" i="2"/>
  <c r="K20" i="1"/>
  <c r="G13" i="2" s="1"/>
  <c r="E20" i="3"/>
  <c r="L20" i="1"/>
  <c r="E14" i="3"/>
  <c r="S16" i="2"/>
  <c r="S20" i="2"/>
  <c r="I14" i="2"/>
  <c r="S19" i="2"/>
  <c r="J28" i="4"/>
  <c r="S18" i="2"/>
  <c r="L19" i="1"/>
  <c r="N66" i="4"/>
  <c r="L68" i="4"/>
  <c r="M24" i="3" s="1"/>
  <c r="N53" i="4"/>
  <c r="J68" i="4"/>
  <c r="K24" i="3" s="1"/>
  <c r="H68" i="4"/>
  <c r="I24" i="3" s="1"/>
  <c r="I68" i="4"/>
  <c r="J24" i="3" s="1"/>
  <c r="N44" i="4"/>
  <c r="M68" i="4"/>
  <c r="N24" i="3" s="1"/>
  <c r="E68" i="4"/>
  <c r="F24" i="3" s="1"/>
  <c r="K28" i="4"/>
  <c r="I28" i="4"/>
  <c r="N26" i="4"/>
  <c r="L28" i="4"/>
  <c r="H28" i="4"/>
  <c r="G28" i="4"/>
  <c r="D28" i="4"/>
  <c r="F28" i="4"/>
  <c r="B68" i="4"/>
  <c r="F68" i="4"/>
  <c r="G24" i="3" s="1"/>
  <c r="K68" i="4"/>
  <c r="L24" i="3" s="1"/>
  <c r="C68" i="4"/>
  <c r="D24" i="3" s="1"/>
  <c r="G68" i="4"/>
  <c r="H24" i="3" s="1"/>
  <c r="D68" i="4"/>
  <c r="E24" i="3" s="1"/>
  <c r="M28" i="4"/>
  <c r="B28" i="4"/>
  <c r="N17" i="4"/>
  <c r="C24" i="3" l="1"/>
  <c r="C26" i="3" s="1"/>
  <c r="J47" i="1"/>
  <c r="H13" i="2"/>
  <c r="F20" i="3"/>
  <c r="M20" i="1"/>
  <c r="F14" i="3"/>
  <c r="M18" i="1"/>
  <c r="J14" i="2"/>
  <c r="H12" i="2"/>
  <c r="M19" i="1"/>
  <c r="F9" i="3"/>
  <c r="J71" i="4"/>
  <c r="O7" i="2" s="1"/>
  <c r="L71" i="4"/>
  <c r="Q7" i="2" s="1"/>
  <c r="I71" i="4"/>
  <c r="N7" i="2" s="1"/>
  <c r="H71" i="4"/>
  <c r="M7" i="2" s="1"/>
  <c r="F71" i="4"/>
  <c r="K7" i="2" s="1"/>
  <c r="E71" i="4"/>
  <c r="J7" i="2" s="1"/>
  <c r="M71" i="4"/>
  <c r="R7" i="2" s="1"/>
  <c r="K71" i="4"/>
  <c r="P7" i="2" s="1"/>
  <c r="B71" i="4"/>
  <c r="G7" i="2" s="1"/>
  <c r="G71" i="4"/>
  <c r="L7" i="2" s="1"/>
  <c r="N28" i="4"/>
  <c r="D71" i="4"/>
  <c r="I7" i="2" s="1"/>
  <c r="C71" i="4"/>
  <c r="H7" i="2" s="1"/>
  <c r="N68" i="4"/>
  <c r="K35" i="1" l="1"/>
  <c r="D23" i="3"/>
  <c r="D26" i="3" s="1"/>
  <c r="N20" i="1"/>
  <c r="J13" i="2" s="1"/>
  <c r="G20" i="3"/>
  <c r="I13" i="2"/>
  <c r="N18" i="1"/>
  <c r="G14" i="3"/>
  <c r="L14" i="2"/>
  <c r="K14" i="2"/>
  <c r="I12" i="2"/>
  <c r="N19" i="1"/>
  <c r="J12" i="2" s="1"/>
  <c r="G9" i="3"/>
  <c r="N71" i="4"/>
  <c r="K43" i="1"/>
  <c r="K44" i="1" s="1"/>
  <c r="S7" i="2"/>
  <c r="G17" i="2"/>
  <c r="K40" i="1"/>
  <c r="L35" i="1"/>
  <c r="E23" i="3"/>
  <c r="E26" i="3" s="1"/>
  <c r="L43" i="1" l="1"/>
  <c r="L44" i="1" s="1"/>
  <c r="O20" i="1"/>
  <c r="K13" i="2" s="1"/>
  <c r="H20" i="3"/>
  <c r="O18" i="1"/>
  <c r="H14" i="3"/>
  <c r="S14" i="2"/>
  <c r="H9" i="3"/>
  <c r="O19" i="1"/>
  <c r="M43" i="1"/>
  <c r="N43" i="1" s="1"/>
  <c r="K45" i="1"/>
  <c r="G21" i="2"/>
  <c r="M35" i="1"/>
  <c r="F23" i="3"/>
  <c r="F26" i="3" s="1"/>
  <c r="H17" i="2"/>
  <c r="H21" i="2" s="1"/>
  <c r="H29" i="2" s="1"/>
  <c r="L40" i="1"/>
  <c r="L45" i="1" l="1"/>
  <c r="P20" i="1"/>
  <c r="I20" i="3"/>
  <c r="I14" i="3"/>
  <c r="P18" i="1"/>
  <c r="P19" i="1"/>
  <c r="I9" i="3"/>
  <c r="K12" i="2"/>
  <c r="M44" i="1"/>
  <c r="M40" i="1"/>
  <c r="I17" i="2"/>
  <c r="I21" i="2" s="1"/>
  <c r="I29" i="2" s="1"/>
  <c r="G23" i="3"/>
  <c r="G26" i="3" s="1"/>
  <c r="N35" i="1"/>
  <c r="G29" i="2"/>
  <c r="O43" i="1"/>
  <c r="N44" i="1"/>
  <c r="Q20" i="1" l="1"/>
  <c r="M13" i="2" s="1"/>
  <c r="J20" i="3"/>
  <c r="L13" i="2"/>
  <c r="J14" i="3"/>
  <c r="Q18" i="1"/>
  <c r="J9" i="3"/>
  <c r="Q19" i="1"/>
  <c r="L12" i="2"/>
  <c r="M45" i="1"/>
  <c r="G33" i="2"/>
  <c r="K17" i="1" s="1"/>
  <c r="K23" i="1" s="1"/>
  <c r="K31" i="1" s="1"/>
  <c r="K47" i="1" s="1"/>
  <c r="N40" i="1"/>
  <c r="N45" i="1" s="1"/>
  <c r="J17" i="2"/>
  <c r="O35" i="1"/>
  <c r="H23" i="3"/>
  <c r="H26" i="3" s="1"/>
  <c r="O44" i="1"/>
  <c r="P43" i="1"/>
  <c r="R20" i="1" l="1"/>
  <c r="N13" i="2" s="1"/>
  <c r="K20" i="3"/>
  <c r="M12" i="2"/>
  <c r="K14" i="3"/>
  <c r="R18" i="1"/>
  <c r="K9" i="3"/>
  <c r="R19" i="1"/>
  <c r="H31" i="2"/>
  <c r="H33" i="2" s="1"/>
  <c r="L17" i="1" s="1"/>
  <c r="K16" i="1"/>
  <c r="O40" i="1"/>
  <c r="O45" i="1" s="1"/>
  <c r="K17" i="2"/>
  <c r="K21" i="2" s="1"/>
  <c r="K29" i="2" s="1"/>
  <c r="P35" i="1"/>
  <c r="I23" i="3"/>
  <c r="I26" i="3" s="1"/>
  <c r="G35" i="2"/>
  <c r="J21" i="2"/>
  <c r="Q43" i="1"/>
  <c r="P44" i="1"/>
  <c r="N12" i="2" l="1"/>
  <c r="L20" i="3"/>
  <c r="S20" i="1"/>
  <c r="O13" i="2" s="1"/>
  <c r="S18" i="1"/>
  <c r="L14" i="3"/>
  <c r="L9" i="3"/>
  <c r="S19" i="1"/>
  <c r="L17" i="2"/>
  <c r="P40" i="1"/>
  <c r="P45" i="1" s="1"/>
  <c r="J29" i="2"/>
  <c r="Q35" i="1"/>
  <c r="J23" i="3"/>
  <c r="J26" i="3" s="1"/>
  <c r="L16" i="1"/>
  <c r="I31" i="2"/>
  <c r="I33" i="2" s="1"/>
  <c r="L23" i="1"/>
  <c r="L31" i="1" s="1"/>
  <c r="L47" i="1" s="1"/>
  <c r="Q44" i="1"/>
  <c r="R43" i="1"/>
  <c r="H35" i="2"/>
  <c r="O12" i="2" l="1"/>
  <c r="M20" i="3"/>
  <c r="T20" i="1"/>
  <c r="T18" i="1"/>
  <c r="M14" i="3"/>
  <c r="M9" i="3"/>
  <c r="T19" i="1"/>
  <c r="R35" i="1"/>
  <c r="K23" i="3"/>
  <c r="K26" i="3" s="1"/>
  <c r="M17" i="2"/>
  <c r="M21" i="2" s="1"/>
  <c r="M29" i="2" s="1"/>
  <c r="Q40" i="1"/>
  <c r="Q45" i="1" s="1"/>
  <c r="L21" i="2"/>
  <c r="M17" i="1"/>
  <c r="I35" i="2" s="1"/>
  <c r="S43" i="1"/>
  <c r="R44" i="1"/>
  <c r="P12" i="2" l="1"/>
  <c r="N20" i="3"/>
  <c r="V20" i="1" s="1"/>
  <c r="U20" i="1"/>
  <c r="R13" i="2" s="1"/>
  <c r="P13" i="2"/>
  <c r="N14" i="3"/>
  <c r="V18" i="1" s="1"/>
  <c r="U18" i="1"/>
  <c r="N9" i="3"/>
  <c r="V19" i="1" s="1"/>
  <c r="U19" i="1"/>
  <c r="L23" i="3"/>
  <c r="L26" i="3" s="1"/>
  <c r="S35" i="1"/>
  <c r="L29" i="2"/>
  <c r="R40" i="1"/>
  <c r="R45" i="1" s="1"/>
  <c r="N17" i="2"/>
  <c r="T43" i="1"/>
  <c r="S44" i="1"/>
  <c r="M23" i="1"/>
  <c r="M31" i="1" s="1"/>
  <c r="M47" i="1" s="1"/>
  <c r="J31" i="2"/>
  <c r="J33" i="2" s="1"/>
  <c r="M16" i="1"/>
  <c r="Q12" i="2" l="1"/>
  <c r="Q13" i="2"/>
  <c r="S13" i="2" s="1"/>
  <c r="R12" i="2"/>
  <c r="S40" i="1"/>
  <c r="S45" i="1" s="1"/>
  <c r="O17" i="2"/>
  <c r="O21" i="2" s="1"/>
  <c r="O29" i="2" s="1"/>
  <c r="N21" i="2"/>
  <c r="T35" i="1"/>
  <c r="M23" i="3"/>
  <c r="M26" i="3" s="1"/>
  <c r="T44" i="1"/>
  <c r="U43" i="1"/>
  <c r="N17" i="1"/>
  <c r="S12" i="2" l="1"/>
  <c r="N29" i="2"/>
  <c r="U35" i="1"/>
  <c r="N23" i="3"/>
  <c r="N26" i="3" s="1"/>
  <c r="V35" i="1" s="1"/>
  <c r="P17" i="2"/>
  <c r="P21" i="2" s="1"/>
  <c r="P29" i="2" s="1"/>
  <c r="T40" i="1"/>
  <c r="T45" i="1" s="1"/>
  <c r="K31" i="2"/>
  <c r="K33" i="2" s="1"/>
  <c r="N23" i="1"/>
  <c r="N31" i="1" s="1"/>
  <c r="N47" i="1" s="1"/>
  <c r="N16" i="1"/>
  <c r="U44" i="1"/>
  <c r="V43" i="1"/>
  <c r="V44" i="1" s="1"/>
  <c r="J35" i="2"/>
  <c r="V40" i="1" l="1"/>
  <c r="V45" i="1" s="1"/>
  <c r="R17" i="2"/>
  <c r="U40" i="1"/>
  <c r="U45" i="1" s="1"/>
  <c r="Q17" i="2"/>
  <c r="Q21" i="2" s="1"/>
  <c r="O17" i="1"/>
  <c r="K35" i="2" s="1"/>
  <c r="R21" i="2" l="1"/>
  <c r="R29" i="2" s="1"/>
  <c r="S17" i="2"/>
  <c r="Q29" i="2"/>
  <c r="L31" i="2"/>
  <c r="L33" i="2" s="1"/>
  <c r="O16" i="1"/>
  <c r="O23" i="1"/>
  <c r="O31" i="1" s="1"/>
  <c r="O47" i="1" s="1"/>
  <c r="S21" i="2" l="1"/>
  <c r="S29" i="2"/>
  <c r="P17" i="1"/>
  <c r="P23" i="1" l="1"/>
  <c r="P31" i="1" s="1"/>
  <c r="P47" i="1" s="1"/>
  <c r="P16" i="1"/>
  <c r="M31" i="2"/>
  <c r="M33" i="2" s="1"/>
  <c r="L35" i="2"/>
  <c r="Q17" i="1" l="1"/>
  <c r="N31" i="2" l="1"/>
  <c r="N33" i="2" s="1"/>
  <c r="Q16" i="1"/>
  <c r="Q23" i="1"/>
  <c r="Q31" i="1" s="1"/>
  <c r="Q47" i="1" s="1"/>
  <c r="M35" i="2"/>
  <c r="R17" i="1" l="1"/>
  <c r="R23" i="1" l="1"/>
  <c r="R31" i="1" s="1"/>
  <c r="R47" i="1" s="1"/>
  <c r="R16" i="1"/>
  <c r="O31" i="2"/>
  <c r="O33" i="2" s="1"/>
  <c r="N35" i="2"/>
  <c r="S17" i="1" l="1"/>
  <c r="S16" i="1" l="1"/>
  <c r="P31" i="2"/>
  <c r="P33" i="2" s="1"/>
  <c r="S23" i="1"/>
  <c r="S31" i="1" s="1"/>
  <c r="S47" i="1" s="1"/>
  <c r="O35" i="2"/>
  <c r="T17" i="1" l="1"/>
  <c r="T23" i="1" l="1"/>
  <c r="T31" i="1" s="1"/>
  <c r="T47" i="1" s="1"/>
  <c r="T16" i="1"/>
  <c r="Q31" i="2"/>
  <c r="Q33" i="2" s="1"/>
  <c r="P35" i="2"/>
  <c r="U17" i="1" l="1"/>
  <c r="R31" i="2" l="1"/>
  <c r="R33" i="2" s="1"/>
  <c r="U16" i="1"/>
  <c r="U23" i="1"/>
  <c r="U31" i="1" s="1"/>
  <c r="U47" i="1" s="1"/>
  <c r="Q35" i="2"/>
  <c r="V17" i="1" l="1"/>
  <c r="V16" i="1" l="1"/>
  <c r="V23" i="1"/>
  <c r="V31" i="1" s="1"/>
  <c r="V47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C1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10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N10" authorId="1" shapeId="0" xr:uid="{00000000-0006-0000-00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$75,500 calendar gross ($25,500 net)</t>
        </r>
      </text>
    </comment>
    <comment ref="N13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K15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 admin</t>
        </r>
      </text>
    </comment>
    <comment ref="N2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($25,500 net)</t>
        </r>
      </text>
    </comment>
    <comment ref="B3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6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N50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C52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  <comment ref="A65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J13" authorId="0" shapeId="0" xr:uid="{9CB0F26C-CFA7-4394-9915-04CD4D890D0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2019 calendar prizes. </t>
        </r>
      </text>
    </comment>
    <comment ref="P21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2020 Calendar printing</t>
        </r>
      </text>
    </comment>
    <comment ref="J22" authorId="0" shapeId="0" xr:uid="{4F39F609-9956-432F-B831-1AB19083704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J30" authorId="1" shapeId="0" xr:uid="{77A56913-6199-4B40-A057-82A0B4121DA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($25,761.06)</t>
        </r>
      </text>
    </comment>
    <comment ref="J36" authorId="0" shapeId="0" xr:uid="{49D8BA7B-1DE7-492C-A229-B6FC9DADE4AD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2019
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A4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5" authorId="1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HRP hours, will be distributed as grant status known (new Duck Stamp or all Small NAWCA)
</t>
        </r>
      </text>
    </comment>
    <comment ref="A6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 June 2018-June 2020</t>
        </r>
      </text>
    </comment>
    <comment ref="H8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Duck Stamp reimbursement</t>
        </r>
      </text>
    </comment>
    <comment ref="I8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reimbursements</t>
        </r>
      </text>
    </comment>
    <comment ref="C25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 minus $3900 HRP (pd when grants reimbursed)</t>
        </r>
      </text>
    </comment>
    <comment ref="I25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$45,000 payment to HRP from Duck Stamp</t>
        </r>
      </text>
    </comment>
    <comment ref="J25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$18,000 payment to HRP from Small NAWCA reimbursement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</authors>
  <commentList>
    <comment ref="B4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State meeting</t>
        </r>
      </text>
    </comment>
    <comment ref="C4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B30" authorId="0" shapeId="0" xr:uid="{00000000-0006-0000-0400-000004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0" authorId="0" shapeId="0" xr:uid="{00000000-0006-0000-04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C46" authorId="0" shapeId="0" xr:uid="{00000000-0006-0000-04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<sst xmlns="http://schemas.openxmlformats.org/spreadsheetml/2006/main" count="262" uniqueCount="145">
  <si>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</si>
  <si>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</si>
  <si>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</si>
  <si>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</si>
  <si>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</si>
  <si>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</si>
  <si>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</si>
  <si>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</si>
  <si>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</si>
  <si>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</si>
  <si>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</si>
  <si>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</si>
  <si>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</si>
  <si>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</si>
  <si>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</si>
  <si>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</si>
  <si>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</si>
  <si>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</si>
  <si>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</si>
  <si>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</si>
  <si>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</si>
  <si>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</si>
  <si>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</si>
  <si>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</si>
  <si>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</si>
  <si>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</si>
  <si>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</si>
  <si>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</si>
  <si>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</si>
  <si>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</si>
  <si>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</si>
  <si>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</si>
  <si>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</si>
  <si>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</si>
  <si>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</si>
  <si>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</si>
  <si>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</si>
  <si>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</si>
  <si>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</si>
  <si>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</si>
  <si>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</si>
  <si>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</si>
  <si>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</si>
  <si>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</si>
  <si>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</si>
  <si>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</si>
  <si>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</si>
  <si>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</si>
  <si>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</si>
  <si>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</si>
  <si>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</si>
  <si>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</si>
  <si>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</si>
  <si>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</si>
  <si>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</si>
  <si>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</si>
  <si>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</si>
  <si>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</si>
  <si>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</si>
  <si>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</si>
  <si>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</si>
  <si>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</si>
  <si>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</si>
  <si>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</si>
  <si>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</si>
  <si>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</si>
  <si>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</si>
  <si>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</si>
  <si>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</si>
  <si>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</si>
  <si>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</si>
  <si>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</si>
  <si>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</si>
  <si>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</si>
  <si>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</si>
  <si>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</si>
  <si>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</si>
  <si>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</si>
  <si>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</si>
  <si>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</si>
  <si>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</si>
  <si>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</si>
  <si>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</si>
  <si>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</si>
  <si>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</si>
  <si>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</si>
  <si>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</si>
  <si>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</si>
  <si>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</si>
  <si>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</si>
  <si>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</si>
  <si>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</si>
  <si>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</si>
  <si>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</si>
  <si>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</si>
  <si>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</si>
  <si>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</si>
  <si>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</si>
  <si>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</si>
  <si>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</si>
  <si>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</si>
  <si>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</si>
  <si>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</si>
  <si>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</si>
  <si>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</si>
  <si>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</si>
  <si>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</si>
  <si>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</si>
  <si>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</si>
  <si>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</si>
  <si>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</si>
  <si>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</si>
  <si>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</si>
  <si>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</si>
  <si>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</si>
  <si>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</si>
  <si>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</si>
  <si>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</si>
  <si>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</si>
  <si>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</si>
  <si>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</si>
  <si>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</si>
  <si>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</si>
  <si>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</si>
  <si>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</si>
  <si>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</si>
  <si>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</si>
  <si>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 xml:space="preserve">Other 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</si>
  <si>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</si>
  <si>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</si>
  <si>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</si>
  <si>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</si>
  <si>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</si>
  <si>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</si>
  <si>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</si>
  <si>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</si>
  <si>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</si>
  <si>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</si>
  <si>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</si>
  <si>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 xml:space="preserve">2019 Budget </t>
  </si>
  <si>
    <t>2018 Actuals</t>
  </si>
  <si>
    <t>Duck Stamp 2017-2019</t>
  </si>
  <si>
    <t>Small NAWCA</t>
  </si>
  <si>
    <t>12.31.18</t>
  </si>
  <si>
    <t>2019 Budget - DRAFT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</si>
</sst>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72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0" fontId="0" fillId="0" borderId="0" xfId="0" applyFill="1"/>
    <xf numFmtId="14" fontId="6" fillId="0" borderId="0" xfId="0" applyNumberFormat="1" applyFont="1" applyFill="1" applyAlignment="1">
      <alignment horizontal="center"/>
    </xf>
    <xf numFmtId="166" fontId="1" fillId="0" borderId="0" xfId="1" applyNumberFormat="1" applyFont="1" applyFill="1" applyBorder="1" applyAlignment="1">
      <alignment horizontal="right"/>
    </xf>
    <xf numFmtId="0" fontId="9" fillId="0" borderId="0" xfId="0" applyFont="1" applyFill="1" applyBorder="1" applyAlignment="1">
      <alignment horizontal="center"/>
    </xf>
    <xf numFmtId="0" fontId="0" fillId="0" borderId="0" xfId="0" applyFill="1" applyBorder="1"/>
    <xf numFmtId="3" fontId="1" fillId="0" borderId="0" xfId="1" applyNumberFormat="1" applyFont="1" applyFill="1" applyBorder="1"/>
    <xf numFmtId="3" fontId="2" fillId="0" borderId="2" xfId="1" applyNumberFormat="1" applyFont="1" applyFill="1" applyBorder="1"/>
    <xf numFmtId="3" fontId="2" fillId="0" borderId="0" xfId="1" applyNumberFormat="1" applyFont="1" applyFill="1" applyBorder="1"/>
    <xf numFmtId="171" fontId="1" fillId="0" borderId="0" xfId="1" applyNumberFormat="1" applyFont="1" applyFill="1" applyBorder="1"/>
    <xf numFmtId="167" fontId="14" fillId="0" borderId="0" xfId="2" applyNumberFormat="1" applyFont="1" applyFill="1" applyBorder="1"/>
    <xf numFmtId="3" fontId="1" fillId="0" borderId="15" xfId="1" applyNumberFormat="1" applyFont="1" applyFill="1" applyBorder="1"/>
    <xf numFmtId="3" fontId="1" fillId="0" borderId="2" xfId="1" applyNumberFormat="1" applyFont="1" applyFill="1" applyBorder="1"/>
    <xf numFmtId="3" fontId="2" fillId="0" borderId="3" xfId="0" applyNumberFormat="1" applyFont="1" applyFill="1" applyBorder="1"/>
    <xf numFmtId="44" fontId="11" fillId="0" borderId="0" xfId="3" applyFont="1"/>
    <xf numFmtId="44" fontId="0" fillId="0" borderId="0" xfId="3" applyFont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3" fontId="1" fillId="0" borderId="8" xfId="1" applyNumberFormat="1" applyFont="1" applyFill="1" applyBorder="1"/>
    <xf numFmtId="164" fontId="12" fillId="0" borderId="4" xfId="0" applyNumberFormat="1" applyFont="1" applyFill="1" applyBorder="1" applyAlignment="1">
      <alignment horizontal="center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170" fontId="1" fillId="0" borderId="7" xfId="0" applyNumberFormat="1" applyFont="1" applyFill="1" applyBorder="1" applyAlignment="1">
      <alignment horizontal="center"/>
    </xf>
    <xf numFmtId="3" fontId="1" fillId="0" borderId="10" xfId="1" applyNumberFormat="1" applyFont="1" applyFill="1" applyBorder="1"/>
    <xf numFmtId="3" fontId="18" fillId="0" borderId="10" xfId="1" applyNumberFormat="1" applyFont="1" applyFill="1" applyBorder="1"/>
    <xf numFmtId="3" fontId="18" fillId="0" borderId="8" xfId="1" applyNumberFormat="1" applyFont="1" applyFill="1" applyBorder="1"/>
    <xf numFmtId="170" fontId="0" fillId="0" borderId="7" xfId="0" applyNumberFormat="1" applyFill="1" applyBorder="1" applyAlignment="1">
      <alignment horizontal="center"/>
    </xf>
    <xf numFmtId="170" fontId="2" fillId="0" borderId="11" xfId="0" applyNumberFormat="1" applyFont="1" applyFill="1" applyBorder="1" applyAlignment="1">
      <alignment horizontal="center"/>
    </xf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0" fontId="1" fillId="0" borderId="0" xfId="0" applyFont="1" applyFill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70" fontId="2" fillId="0" borderId="13" xfId="0" applyNumberFormat="1" applyFont="1" applyFill="1" applyBorder="1" applyAlignment="1" applyProtection="1">
      <alignment horizontal="center"/>
    </xf>
    <xf numFmtId="170" fontId="9" fillId="0" borderId="7" xfId="0" applyNumberFormat="1" applyFont="1" applyFill="1" applyBorder="1" applyAlignment="1" applyProtection="1">
      <alignment horizontal="center"/>
    </xf>
    <xf numFmtId="170" fontId="11" fillId="0" borderId="7" xfId="0" applyNumberFormat="1" applyFont="1" applyFill="1" applyBorder="1" applyAlignment="1">
      <alignment horizontal="left"/>
    </xf>
    <xf numFmtId="3" fontId="1" fillId="0" borderId="12" xfId="1" applyNumberFormat="1" applyFon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ont="1" applyFill="1" applyBorder="1"/>
    <xf numFmtId="0" fontId="1" fillId="0" borderId="0" xfId="0" applyFont="1" applyFill="1" applyBorder="1"/>
    <xf numFmtId="170" fontId="2" fillId="0" borderId="4" xfId="0" applyNumberFormat="1" applyFont="1" applyFill="1" applyBorder="1" applyAlignment="1" applyProtection="1">
      <alignment horizontal="center"/>
    </xf>
    <xf numFmtId="170" fontId="2" fillId="0" borderId="8" xfId="0" applyNumberFormat="1" applyFont="1" applyFill="1" applyBorder="1" applyAlignment="1" applyProtection="1">
      <alignment horizontal="center"/>
    </xf>
    <xf numFmtId="3" fontId="1" fillId="0" borderId="14" xfId="1" applyNumberFormat="1" applyFont="1" applyFill="1" applyBorder="1"/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ont="1" applyFill="1" applyBorder="1"/>
    <xf numFmtId="3" fontId="1" fillId="0" borderId="9" xfId="1" applyNumberFormat="1" applyFont="1" applyFill="1" applyBorder="1"/>
    <xf numFmtId="44" fontId="18" fillId="0" borderId="0" xfId="3" applyFont="1"/>
    <xf numFmtId="166" fontId="18" fillId="0" borderId="0" xfId="1" applyNumberFormat="1" applyFont="1" applyFill="1" applyBorder="1" applyAlignment="1">
      <alignment horizontal="right"/>
    </xf>
    <xf numFmtId="44" fontId="1" fillId="0" borderId="0" xfId="3" applyFont="1"/>
    <xf numFmtId="0" fontId="18" fillId="0" borderId="0" xfId="0" applyFont="1" applyFill="1"/>
    <xf numFmtId="166" fontId="19" fillId="0" borderId="0" xfId="1" applyNumberFormat="1" applyFont="1" applyFill="1" applyBorder="1" applyAlignment="1">
      <alignment horizontal="right"/>
    </xf>
    <xf numFmtId="44" fontId="20" fillId="0" borderId="0" xfId="3" applyFont="1"/>
    <xf numFmtId="166" fontId="2" fillId="0" borderId="2" xfId="1" applyNumberFormat="1" applyFont="1" applyFill="1" applyBorder="1" applyAlignment="1">
      <alignment horizontal="right"/>
    </xf>
    <xf numFmtId="3" fontId="2" fillId="0" borderId="9" xfId="1" applyNumberFormat="1" applyFont="1" applyFill="1" applyBorder="1"/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66" fontId="2" fillId="0" borderId="2" xfId="1" applyNumberFormat="1" applyFont="1" applyFill="1" applyBorder="1"/>
    <xf numFmtId="166" fontId="2" fillId="0" borderId="3" xfId="1" applyNumberFormat="1" applyFont="1" applyFill="1" applyBorder="1"/>
    <xf numFmtId="166" fontId="1" fillId="0" borderId="0" xfId="0" applyNumberFormat="1" applyFont="1" applyFill="1"/>
    <xf numFmtId="3" fontId="2" fillId="0" borderId="11" xfId="1" applyNumberFormat="1" applyFon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1" fillId="0" borderId="8" xfId="0" applyNumberFormat="1" applyFont="1" applyFill="1" applyBorder="1" applyAlignment="1" applyProtection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ont="1" applyFill="1" applyBorder="1"/>
    <xf numFmtId="171" fontId="1" fillId="0" borderId="10" xfId="1" applyNumberFormat="1" applyFont="1" applyFill="1" applyBorder="1"/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19" xfId="0" applyFont="1" applyBorder="1"/>
    <xf numFmtId="0" fontId="0" fillId="0" borderId="0" xfId="0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" fillId="0" borderId="0" xfId="0" applyFont="1" applyBorder="1" applyAlignment="1">
      <alignment horizontal="left"/>
    </xf>
    <xf numFmtId="0" fontId="10" fillId="0" borderId="0" xfId="0" applyFont="1"/>
    <xf numFmtId="44" fontId="2" fillId="0" borderId="0" xfId="3" applyFont="1"/>
    <xf numFmtId="166" fontId="8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0" fontId="9" fillId="0" borderId="0" xfId="0" applyFont="1" applyFill="1"/>
    <xf numFmtId="166" fontId="0" fillId="0" borderId="0" xfId="1" applyNumberFormat="1" applyFont="1" applyFill="1"/>
    <xf numFmtId="165" fontId="4" fillId="0" borderId="0" xfId="0" applyNumberFormat="1" applyFont="1" applyFill="1" applyBorder="1"/>
    <xf numFmtId="166" fontId="19" fillId="0" borderId="0" xfId="1" applyNumberFormat="1" applyFont="1" applyFill="1" applyBorder="1"/>
    <xf numFmtId="166" fontId="18" fillId="0" borderId="0" xfId="1" applyNumberFormat="1" applyFont="1" applyFill="1" applyBorder="1"/>
    <xf numFmtId="166" fontId="0" fillId="0" borderId="0" xfId="0" applyNumberFormat="1" applyFill="1"/>
    <xf numFmtId="0" fontId="0" fillId="0" borderId="0" xfId="0" applyFill="1" applyAlignment="1">
      <alignment horizontal="right"/>
    </xf>
    <xf numFmtId="0" fontId="9" fillId="0" borderId="7" xfId="0" applyFont="1" applyFill="1" applyBorder="1" applyAlignment="1">
      <alignment horizontal="right"/>
    </xf>
    <xf numFmtId="0" fontId="0" fillId="0" borderId="7" xfId="0" applyFill="1" applyBorder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right"/>
    </xf>
    <xf numFmtId="0" fontId="0" fillId="0" borderId="0" xfId="0" applyFill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 applyBorder="1"/>
    <xf numFmtId="165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165" fontId="5" fillId="0" borderId="0" xfId="0" applyNumberFormat="1" applyFont="1" applyFill="1" applyBorder="1"/>
    <xf numFmtId="165" fontId="19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7" fontId="1" fillId="0" borderId="0" xfId="2" applyNumberFormat="1" applyFill="1"/>
    <xf numFmtId="0" fontId="7" fillId="0" borderId="0" xfId="0" applyFont="1" applyFill="1"/>
    <xf numFmtId="165" fontId="2" fillId="0" borderId="0" xfId="0" applyNumberFormat="1" applyFont="1" applyFill="1" applyBorder="1"/>
    <xf numFmtId="165" fontId="1" fillId="0" borderId="0" xfId="0" applyNumberFormat="1" applyFont="1" applyFill="1" applyBorder="1" applyAlignment="1">
      <alignment horizontal="left" indent="1"/>
    </xf>
    <xf numFmtId="0" fontId="2" fillId="0" borderId="0" xfId="0" applyFont="1" applyFill="1" applyAlignment="1">
      <alignment horizontal="right"/>
    </xf>
    <xf numFmtId="3" fontId="2" fillId="0" borderId="21" xfId="0" applyNumberFormat="1" applyFont="1" applyFill="1" applyBorder="1"/>
    <xf numFmtId="0" fontId="9" fillId="0" borderId="20" xfId="0" applyFont="1" applyFill="1" applyBorder="1" applyAlignment="1">
      <alignment horizontal="right"/>
    </xf>
    <xf numFmtId="0" fontId="1" fillId="0" borderId="8" xfId="0" applyFont="1" applyFill="1" applyBorder="1" applyAlignment="1">
      <alignment horizontal="center"/>
    </xf>
    <xf numFmtId="3" fontId="2" fillId="0" borderId="0" xfId="0" applyNumberFormat="1" applyFont="1"/>
    <xf numFmtId="44" fontId="0" fillId="0" borderId="0" xfId="3" applyNumberFormat="1" applyFont="1" applyFill="1"/>
    <xf numFmtId="44" fontId="1" fillId="0" borderId="8" xfId="1" applyNumberFormat="1" applyFont="1" applyFill="1" applyBorder="1"/>
    <xf numFmtId="44" fontId="1" fillId="0" borderId="0" xfId="1" applyNumberFormat="1" applyFont="1" applyFill="1" applyBorder="1"/>
    <xf numFmtId="44" fontId="0" fillId="0" borderId="0" xfId="0" applyNumberFormat="1" applyFill="1"/>
    <xf numFmtId="44" fontId="0" fillId="0" borderId="0" xfId="3" applyFont="1" applyFill="1"/>
    <xf numFmtId="0" fontId="11" fillId="0" borderId="0" xfId="0" applyFont="1" applyFill="1"/>
    <xf numFmtId="3" fontId="10" fillId="0" borderId="14" xfId="1" applyNumberFormat="1" applyFont="1" applyFill="1" applyBorder="1"/>
    <xf numFmtId="3" fontId="10" fillId="0" borderId="15" xfId="1" applyNumberFormat="1" applyFont="1" applyFill="1" applyBorder="1"/>
    <xf numFmtId="44" fontId="1" fillId="0" borderId="0" xfId="0" applyNumberFormat="1" applyFont="1" applyFill="1" applyAlignment="1">
      <alignment horizontal="left"/>
    </xf>
    <xf numFmtId="0" fontId="20" fillId="0" borderId="0" xfId="0" applyFont="1" applyFill="1"/>
    <xf numFmtId="14" fontId="20" fillId="0" borderId="0" xfId="3" applyNumberFormat="1" applyFont="1"/>
    <xf numFmtId="170" fontId="1" fillId="0" borderId="8" xfId="0" applyNumberFormat="1" applyFont="1" applyFill="1" applyBorder="1" applyAlignment="1">
      <alignment horizontal="center"/>
    </xf>
    <xf numFmtId="3" fontId="0" fillId="0" borderId="7" xfId="0" applyNumberFormat="1" applyBorder="1"/>
    <xf numFmtId="3" fontId="11" fillId="0" borderId="7" xfId="0" applyNumberFormat="1" applyFont="1" applyBorder="1"/>
    <xf numFmtId="44" fontId="11" fillId="0" borderId="0" xfId="3" applyFont="1" applyFill="1"/>
    <xf numFmtId="166" fontId="1" fillId="0" borderId="0" xfId="1" applyNumberFormat="1" applyAlignment="1">
      <alignment horizontal="right"/>
    </xf>
    <xf numFmtId="166" fontId="8" fillId="0" borderId="0" xfId="1" applyNumberFormat="1" applyFont="1" applyAlignment="1">
      <alignment horizontal="right"/>
    </xf>
    <xf numFmtId="166" fontId="2" fillId="0" borderId="2" xfId="1" applyNumberFormat="1" applyFont="1" applyBorder="1"/>
    <xf numFmtId="166" fontId="2" fillId="0" borderId="0" xfId="1" applyNumberFormat="1" applyFont="1"/>
    <xf numFmtId="166" fontId="2" fillId="0" borderId="2" xfId="1" applyNumberFormat="1" applyFont="1" applyBorder="1" applyAlignment="1">
      <alignment horizontal="right"/>
    </xf>
    <xf numFmtId="166" fontId="2" fillId="0" borderId="0" xfId="1" applyNumberFormat="1" applyFont="1" applyAlignment="1">
      <alignment horizontal="right"/>
    </xf>
    <xf numFmtId="166" fontId="2" fillId="0" borderId="3" xfId="1" applyNumberFormat="1" applyFont="1" applyBorder="1"/>
    <xf numFmtId="166" fontId="1" fillId="0" borderId="0" xfId="1" applyNumberFormat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Border="1" applyAlignment="1">
      <alignment horizontal="left"/>
    </xf>
    <xf numFmtId="168" fontId="21" fillId="0" borderId="0" xfId="0" quotePrefix="1" applyNumberFormat="1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31"/>
  <sheetViews>
    <sheetView tabSelected="1" zoomScale="85" zoomScaleNormal="85" workbookViewId="0">
      <selection activeCell="A3" sqref="A3:N3"/>
    </sheetView>
  </sheetViews>
  <sheetFormatPr defaultColWidth="9.109375" defaultRowHeight="13.2" x14ac:dyDescent="0.25"/>
  <cols>
    <col min="1" max="1" width="26.109375" style="15" customWidth="1"/>
    <col min="2" max="14" width="10.6640625" style="15" customWidth="1"/>
    <col min="15" max="15" width="4.33203125" style="15" customWidth="1"/>
    <col min="16" max="16" width="12.88671875" style="114" customWidth="1"/>
    <col min="17" max="16384" width="9.109375" style="15"/>
  </cols>
  <sheetData>
    <row r="1" spans="1:16" x14ac:dyDescent="0.25">
      <c r="A1" s="162" t="s">
        <v>20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</row>
    <row r="2" spans="1:16" x14ac:dyDescent="0.25">
      <c r="A2" s="162" t="s">
        <v>65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</row>
    <row r="3" spans="1:16" x14ac:dyDescent="0.25">
      <c r="A3" s="163" t="s">
        <v>144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</row>
    <row r="5" spans="1:16" ht="13.8" thickBot="1" x14ac:dyDescent="0.3">
      <c r="P5" s="134"/>
    </row>
    <row r="6" spans="1:16" ht="14.4" thickTop="1" x14ac:dyDescent="0.25">
      <c r="A6" s="34" t="s">
        <v>139</v>
      </c>
      <c r="B6" s="164"/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6"/>
      <c r="P6" s="136" t="s">
        <v>140</v>
      </c>
    </row>
    <row r="7" spans="1:16" x14ac:dyDescent="0.25">
      <c r="A7" s="35"/>
      <c r="B7" s="36" t="s">
        <v>52</v>
      </c>
      <c r="C7" s="18" t="s">
        <v>53</v>
      </c>
      <c r="D7" s="18" t="s">
        <v>54</v>
      </c>
      <c r="E7" s="18" t="s">
        <v>55</v>
      </c>
      <c r="F7" s="18" t="s">
        <v>56</v>
      </c>
      <c r="G7" s="18" t="s">
        <v>57</v>
      </c>
      <c r="H7" s="18" t="s">
        <v>58</v>
      </c>
      <c r="I7" s="18" t="s">
        <v>59</v>
      </c>
      <c r="J7" s="18" t="s">
        <v>60</v>
      </c>
      <c r="K7" s="18" t="s">
        <v>61</v>
      </c>
      <c r="L7" s="18" t="s">
        <v>62</v>
      </c>
      <c r="M7" s="18" t="s">
        <v>51</v>
      </c>
      <c r="N7" s="37" t="s">
        <v>63</v>
      </c>
      <c r="P7" s="115" t="s">
        <v>143</v>
      </c>
    </row>
    <row r="8" spans="1:16" x14ac:dyDescent="0.25">
      <c r="A8" s="38" t="s">
        <v>66</v>
      </c>
      <c r="B8" s="3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40"/>
      <c r="P8" s="116"/>
    </row>
    <row r="9" spans="1:16" x14ac:dyDescent="0.25">
      <c r="A9" s="41" t="s">
        <v>67</v>
      </c>
      <c r="B9" s="33">
        <v>0</v>
      </c>
      <c r="C9" s="20">
        <v>33750</v>
      </c>
      <c r="D9" s="20">
        <v>102500</v>
      </c>
      <c r="E9" s="20">
        <v>50000</v>
      </c>
      <c r="F9" s="20">
        <v>133750</v>
      </c>
      <c r="G9" s="20">
        <v>32500</v>
      </c>
      <c r="H9" s="20">
        <v>5000</v>
      </c>
      <c r="I9" s="20">
        <v>18750</v>
      </c>
      <c r="J9" s="20">
        <v>22500</v>
      </c>
      <c r="K9" s="20">
        <v>32500</v>
      </c>
      <c r="L9" s="20">
        <v>0</v>
      </c>
      <c r="M9" s="20">
        <v>27500</v>
      </c>
      <c r="N9" s="42">
        <f>SUM(B9:M9)</f>
        <v>458750</v>
      </c>
      <c r="P9" s="151">
        <v>563147</v>
      </c>
    </row>
    <row r="10" spans="1:16" x14ac:dyDescent="0.25">
      <c r="A10" s="41" t="s">
        <v>68</v>
      </c>
      <c r="B10" s="33">
        <v>350</v>
      </c>
      <c r="C10" s="20">
        <v>1400</v>
      </c>
      <c r="D10" s="20">
        <v>2000</v>
      </c>
      <c r="E10" s="20">
        <v>1100</v>
      </c>
      <c r="F10" s="20">
        <v>150</v>
      </c>
      <c r="G10" s="20">
        <v>10</v>
      </c>
      <c r="H10" s="20">
        <v>200</v>
      </c>
      <c r="I10" s="20">
        <v>3600</v>
      </c>
      <c r="J10" s="20">
        <v>525</v>
      </c>
      <c r="K10" s="20">
        <v>9500</v>
      </c>
      <c r="L10" s="20">
        <v>6600</v>
      </c>
      <c r="M10" s="20">
        <v>57000</v>
      </c>
      <c r="N10" s="42">
        <f t="shared" ref="N10:N15" si="0">SUM(B10:M10)</f>
        <v>82435</v>
      </c>
      <c r="P10" s="151">
        <v>97565</v>
      </c>
    </row>
    <row r="11" spans="1:16" x14ac:dyDescent="0.25">
      <c r="A11" s="41" t="s">
        <v>69</v>
      </c>
      <c r="B11" s="33">
        <v>250</v>
      </c>
      <c r="C11" s="20">
        <v>650</v>
      </c>
      <c r="D11" s="20">
        <v>1600</v>
      </c>
      <c r="E11" s="20">
        <v>325</v>
      </c>
      <c r="F11" s="20">
        <v>375</v>
      </c>
      <c r="G11" s="20">
        <v>175</v>
      </c>
      <c r="H11" s="20">
        <v>400</v>
      </c>
      <c r="I11" s="20">
        <v>485</v>
      </c>
      <c r="J11" s="20">
        <v>175</v>
      </c>
      <c r="K11" s="20">
        <v>875</v>
      </c>
      <c r="L11" s="20">
        <v>735</v>
      </c>
      <c r="M11" s="20">
        <v>250</v>
      </c>
      <c r="N11" s="42">
        <f>SUM(B11:M11)</f>
        <v>6295</v>
      </c>
      <c r="P11" s="151">
        <v>8355</v>
      </c>
    </row>
    <row r="12" spans="1:16" x14ac:dyDescent="0.25">
      <c r="A12" s="41" t="s">
        <v>70</v>
      </c>
      <c r="B12" s="33">
        <v>0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42">
        <f>SUM(B12:M12)</f>
        <v>0</v>
      </c>
      <c r="P12" s="151">
        <f>SUM(D12:O12)</f>
        <v>0</v>
      </c>
    </row>
    <row r="13" spans="1:16" s="52" customFormat="1" x14ac:dyDescent="0.25">
      <c r="A13" s="41" t="s">
        <v>71</v>
      </c>
      <c r="B13" s="33">
        <v>4896</v>
      </c>
      <c r="C13" s="20">
        <v>4896</v>
      </c>
      <c r="D13" s="20">
        <v>4896</v>
      </c>
      <c r="E13" s="20">
        <v>4896</v>
      </c>
      <c r="F13" s="20">
        <v>4896</v>
      </c>
      <c r="G13" s="20">
        <v>4896</v>
      </c>
      <c r="H13" s="20">
        <v>4896</v>
      </c>
      <c r="I13" s="20">
        <v>4896</v>
      </c>
      <c r="J13" s="20">
        <v>4896</v>
      </c>
      <c r="K13" s="20">
        <v>4896</v>
      </c>
      <c r="L13" s="20">
        <v>4896</v>
      </c>
      <c r="M13" s="20">
        <v>4896</v>
      </c>
      <c r="N13" s="42">
        <f t="shared" si="0"/>
        <v>58752</v>
      </c>
      <c r="P13" s="151">
        <v>46199</v>
      </c>
    </row>
    <row r="14" spans="1:16" x14ac:dyDescent="0.25">
      <c r="A14" s="41" t="s">
        <v>72</v>
      </c>
      <c r="B14" s="33">
        <v>1800</v>
      </c>
      <c r="C14" s="20">
        <v>1800</v>
      </c>
      <c r="D14" s="20">
        <v>500</v>
      </c>
      <c r="E14" s="20">
        <v>6500</v>
      </c>
      <c r="F14" s="20">
        <v>500</v>
      </c>
      <c r="G14" s="20">
        <v>1100</v>
      </c>
      <c r="H14" s="20">
        <v>3500</v>
      </c>
      <c r="I14" s="20">
        <v>10000</v>
      </c>
      <c r="J14" s="20">
        <v>300</v>
      </c>
      <c r="K14" s="20">
        <v>20000</v>
      </c>
      <c r="L14" s="20">
        <v>8500</v>
      </c>
      <c r="M14" s="20">
        <v>6000</v>
      </c>
      <c r="N14" s="42">
        <f t="shared" si="0"/>
        <v>60500</v>
      </c>
      <c r="P14" s="151">
        <v>114798</v>
      </c>
    </row>
    <row r="15" spans="1:16" x14ac:dyDescent="0.25">
      <c r="A15" s="45" t="s">
        <v>73</v>
      </c>
      <c r="B15" s="33">
        <v>300</v>
      </c>
      <c r="C15" s="20">
        <v>650</v>
      </c>
      <c r="D15" s="20">
        <v>900</v>
      </c>
      <c r="E15" s="20">
        <v>750</v>
      </c>
      <c r="F15" s="20">
        <v>800</v>
      </c>
      <c r="G15" s="20">
        <v>175</v>
      </c>
      <c r="H15" s="20">
        <v>825</v>
      </c>
      <c r="I15" s="20">
        <v>200</v>
      </c>
      <c r="J15" s="20">
        <v>125</v>
      </c>
      <c r="K15" s="20">
        <v>4000</v>
      </c>
      <c r="L15" s="20">
        <v>750</v>
      </c>
      <c r="M15" s="20">
        <v>1000</v>
      </c>
      <c r="N15" s="42">
        <f t="shared" si="0"/>
        <v>10475</v>
      </c>
      <c r="P15" s="151">
        <v>11573</v>
      </c>
    </row>
    <row r="16" spans="1:16" x14ac:dyDescent="0.25">
      <c r="A16" s="45"/>
      <c r="B16" s="44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43"/>
      <c r="P16" s="151"/>
    </row>
    <row r="17" spans="1:16" s="52" customFormat="1" x14ac:dyDescent="0.25">
      <c r="A17" s="46" t="s">
        <v>74</v>
      </c>
      <c r="B17" s="82">
        <f>SUM(B9:B16)</f>
        <v>7596</v>
      </c>
      <c r="C17" s="21">
        <f t="shared" ref="C17:M17" si="1">SUM(C9:C16)</f>
        <v>43146</v>
      </c>
      <c r="D17" s="21">
        <f t="shared" si="1"/>
        <v>112396</v>
      </c>
      <c r="E17" s="21">
        <f t="shared" si="1"/>
        <v>63571</v>
      </c>
      <c r="F17" s="21">
        <f t="shared" si="1"/>
        <v>140471</v>
      </c>
      <c r="G17" s="21">
        <f t="shared" si="1"/>
        <v>38856</v>
      </c>
      <c r="H17" s="21">
        <f t="shared" si="1"/>
        <v>14821</v>
      </c>
      <c r="I17" s="21">
        <f t="shared" si="1"/>
        <v>37931</v>
      </c>
      <c r="J17" s="21">
        <f t="shared" si="1"/>
        <v>28521</v>
      </c>
      <c r="K17" s="21">
        <f t="shared" si="1"/>
        <v>71771</v>
      </c>
      <c r="L17" s="21">
        <f t="shared" si="1"/>
        <v>21481</v>
      </c>
      <c r="M17" s="21">
        <f t="shared" si="1"/>
        <v>96646</v>
      </c>
      <c r="N17" s="76">
        <f>SUM(N9:N16)</f>
        <v>677207</v>
      </c>
      <c r="P17" s="151">
        <f>SUM(P9:P15)</f>
        <v>841637</v>
      </c>
    </row>
    <row r="18" spans="1:16" x14ac:dyDescent="0.25">
      <c r="A18" s="47"/>
      <c r="B18" s="48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49"/>
      <c r="P18" s="151"/>
    </row>
    <row r="19" spans="1:16" x14ac:dyDescent="0.25">
      <c r="A19" s="38" t="s">
        <v>75</v>
      </c>
      <c r="B19" s="50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51"/>
      <c r="P19" s="151"/>
    </row>
    <row r="20" spans="1:16" x14ac:dyDescent="0.25">
      <c r="A20" s="41" t="s">
        <v>76</v>
      </c>
      <c r="B20" s="33">
        <v>0</v>
      </c>
      <c r="C20" s="20">
        <v>20250</v>
      </c>
      <c r="D20" s="20">
        <v>61500</v>
      </c>
      <c r="E20" s="20">
        <v>30000</v>
      </c>
      <c r="F20" s="20">
        <v>80250</v>
      </c>
      <c r="G20" s="20">
        <v>19500</v>
      </c>
      <c r="H20" s="20">
        <v>3000</v>
      </c>
      <c r="I20" s="20">
        <v>11250</v>
      </c>
      <c r="J20" s="20">
        <v>13500</v>
      </c>
      <c r="K20" s="20">
        <v>19500</v>
      </c>
      <c r="L20" s="20">
        <v>0</v>
      </c>
      <c r="M20" s="20">
        <v>16500</v>
      </c>
      <c r="N20" s="42">
        <f>SUM(B20:M20)</f>
        <v>275250</v>
      </c>
      <c r="P20" s="151">
        <v>380164</v>
      </c>
    </row>
    <row r="21" spans="1:16" x14ac:dyDescent="0.25">
      <c r="A21" s="41" t="s">
        <v>77</v>
      </c>
      <c r="B21" s="33">
        <v>100</v>
      </c>
      <c r="C21" s="20">
        <v>25</v>
      </c>
      <c r="D21" s="20">
        <v>25</v>
      </c>
      <c r="E21" s="20">
        <v>100</v>
      </c>
      <c r="F21" s="20">
        <v>25</v>
      </c>
      <c r="G21" s="20">
        <v>25</v>
      </c>
      <c r="H21" s="20">
        <v>25</v>
      </c>
      <c r="I21" s="20">
        <v>2000</v>
      </c>
      <c r="J21" s="20">
        <v>300</v>
      </c>
      <c r="K21" s="20">
        <v>6500</v>
      </c>
      <c r="L21" s="20">
        <v>4200</v>
      </c>
      <c r="M21" s="20">
        <v>37500</v>
      </c>
      <c r="N21" s="42">
        <f>SUM(B21:M21)</f>
        <v>50825</v>
      </c>
      <c r="P21" s="151">
        <v>48974</v>
      </c>
    </row>
    <row r="22" spans="1:16" s="52" customFormat="1" x14ac:dyDescent="0.25">
      <c r="A22" s="41" t="s">
        <v>78</v>
      </c>
      <c r="B22" s="33">
        <v>0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42">
        <f>SUM(B22:M22)</f>
        <v>0</v>
      </c>
      <c r="P22" s="151">
        <f>SUM(D22:O22)</f>
        <v>0</v>
      </c>
    </row>
    <row r="23" spans="1:16" x14ac:dyDescent="0.25">
      <c r="A23" s="41"/>
      <c r="B23" s="44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43"/>
      <c r="P23" s="151"/>
    </row>
    <row r="24" spans="1:16" x14ac:dyDescent="0.25">
      <c r="A24" s="35"/>
      <c r="B24" s="44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43"/>
      <c r="P24" s="151"/>
    </row>
    <row r="25" spans="1:16" x14ac:dyDescent="0.25">
      <c r="A25" s="35"/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53"/>
      <c r="P25" s="151"/>
    </row>
    <row r="26" spans="1:16" x14ac:dyDescent="0.25">
      <c r="A26" s="54" t="s">
        <v>79</v>
      </c>
      <c r="B26" s="21">
        <f>SUM(B20:B25)</f>
        <v>100</v>
      </c>
      <c r="C26" s="21">
        <f t="shared" ref="C26:M26" si="2">SUM(C20:C25)</f>
        <v>20275</v>
      </c>
      <c r="D26" s="21">
        <f t="shared" si="2"/>
        <v>61525</v>
      </c>
      <c r="E26" s="21">
        <f t="shared" si="2"/>
        <v>30100</v>
      </c>
      <c r="F26" s="21">
        <f t="shared" si="2"/>
        <v>80275</v>
      </c>
      <c r="G26" s="21">
        <f t="shared" si="2"/>
        <v>19525</v>
      </c>
      <c r="H26" s="21">
        <f t="shared" si="2"/>
        <v>3025</v>
      </c>
      <c r="I26" s="21">
        <f t="shared" si="2"/>
        <v>13250</v>
      </c>
      <c r="J26" s="21">
        <f t="shared" si="2"/>
        <v>13800</v>
      </c>
      <c r="K26" s="21">
        <f t="shared" si="2"/>
        <v>26000</v>
      </c>
      <c r="L26" s="21">
        <f t="shared" si="2"/>
        <v>4200</v>
      </c>
      <c r="M26" s="21">
        <f t="shared" si="2"/>
        <v>54000</v>
      </c>
      <c r="N26" s="76">
        <f>SUM(N20:N25)</f>
        <v>326075</v>
      </c>
      <c r="P26" s="151">
        <v>429138</v>
      </c>
    </row>
    <row r="27" spans="1:16" x14ac:dyDescent="0.25">
      <c r="A27" s="47"/>
      <c r="B27" s="77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78"/>
      <c r="P27" s="151"/>
    </row>
    <row r="28" spans="1:16" s="52" customFormat="1" x14ac:dyDescent="0.25">
      <c r="A28" s="55" t="s">
        <v>80</v>
      </c>
      <c r="B28" s="21">
        <f>B17-B26</f>
        <v>7496</v>
      </c>
      <c r="C28" s="21">
        <f t="shared" ref="C28:M28" si="3">C17-C26</f>
        <v>22871</v>
      </c>
      <c r="D28" s="21">
        <f t="shared" si="3"/>
        <v>50871</v>
      </c>
      <c r="E28" s="21">
        <f t="shared" si="3"/>
        <v>33471</v>
      </c>
      <c r="F28" s="21">
        <f t="shared" si="3"/>
        <v>60196</v>
      </c>
      <c r="G28" s="21">
        <f t="shared" si="3"/>
        <v>19331</v>
      </c>
      <c r="H28" s="21">
        <f t="shared" si="3"/>
        <v>11796</v>
      </c>
      <c r="I28" s="21">
        <f t="shared" si="3"/>
        <v>24681</v>
      </c>
      <c r="J28" s="21">
        <f t="shared" si="3"/>
        <v>14721</v>
      </c>
      <c r="K28" s="21">
        <f t="shared" si="3"/>
        <v>45771</v>
      </c>
      <c r="L28" s="21">
        <f t="shared" si="3"/>
        <v>17281</v>
      </c>
      <c r="M28" s="21">
        <f t="shared" si="3"/>
        <v>42646</v>
      </c>
      <c r="N28" s="76">
        <f>N17-N26</f>
        <v>351132</v>
      </c>
      <c r="P28" s="151">
        <v>412019</v>
      </c>
    </row>
    <row r="29" spans="1:16" s="52" customFormat="1" x14ac:dyDescent="0.25">
      <c r="A29" s="41"/>
      <c r="B29" s="77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78"/>
      <c r="P29" s="151"/>
    </row>
    <row r="30" spans="1:16" x14ac:dyDescent="0.25">
      <c r="A30" s="56" t="s">
        <v>81</v>
      </c>
      <c r="B30" s="50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51"/>
      <c r="P30" s="151"/>
    </row>
    <row r="31" spans="1:16" ht="14.4" x14ac:dyDescent="0.3">
      <c r="A31" s="57" t="s">
        <v>82</v>
      </c>
      <c r="B31" s="44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43"/>
      <c r="P31" s="151"/>
    </row>
    <row r="32" spans="1:16" x14ac:dyDescent="0.25">
      <c r="A32" s="41" t="s">
        <v>83</v>
      </c>
      <c r="B32" s="33">
        <v>4628</v>
      </c>
      <c r="C32" s="20">
        <v>3868</v>
      </c>
      <c r="D32" s="20">
        <v>4428</v>
      </c>
      <c r="E32" s="20">
        <v>4668</v>
      </c>
      <c r="F32" s="20">
        <v>5738</v>
      </c>
      <c r="G32" s="20">
        <v>4943</v>
      </c>
      <c r="H32" s="20">
        <v>5293</v>
      </c>
      <c r="I32" s="20">
        <v>4668</v>
      </c>
      <c r="J32" s="20">
        <v>4668</v>
      </c>
      <c r="K32" s="20">
        <v>4968</v>
      </c>
      <c r="L32" s="20">
        <v>4968</v>
      </c>
      <c r="M32" s="20">
        <v>4968</v>
      </c>
      <c r="N32" s="42">
        <f>SUM(B32:M32)</f>
        <v>57806</v>
      </c>
      <c r="P32" s="151">
        <v>54977</v>
      </c>
    </row>
    <row r="33" spans="1:16" x14ac:dyDescent="0.25">
      <c r="A33" s="137" t="s">
        <v>84</v>
      </c>
      <c r="B33" s="33">
        <v>0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42">
        <f t="shared" ref="N33:N42" si="4">SUM(B33:M33)</f>
        <v>0</v>
      </c>
      <c r="P33" s="151">
        <f>SUM(D33:O33)</f>
        <v>0</v>
      </c>
    </row>
    <row r="34" spans="1:16" x14ac:dyDescent="0.25">
      <c r="A34" s="41" t="s">
        <v>85</v>
      </c>
      <c r="B34" s="33">
        <v>1000</v>
      </c>
      <c r="C34" s="20">
        <v>1000</v>
      </c>
      <c r="D34" s="20">
        <v>1500</v>
      </c>
      <c r="E34" s="20">
        <v>1400</v>
      </c>
      <c r="F34" s="20">
        <v>1200</v>
      </c>
      <c r="G34" s="20">
        <v>750</v>
      </c>
      <c r="H34" s="20">
        <v>1350</v>
      </c>
      <c r="I34" s="20">
        <v>1225</v>
      </c>
      <c r="J34" s="20">
        <v>675</v>
      </c>
      <c r="K34" s="20">
        <v>750</v>
      </c>
      <c r="L34" s="20">
        <v>750</v>
      </c>
      <c r="M34" s="20">
        <v>750</v>
      </c>
      <c r="N34" s="42">
        <f t="shared" si="4"/>
        <v>12350</v>
      </c>
      <c r="P34" s="151">
        <v>12232</v>
      </c>
    </row>
    <row r="35" spans="1:16" s="52" customFormat="1" x14ac:dyDescent="0.25">
      <c r="A35" s="41" t="s">
        <v>86</v>
      </c>
      <c r="B35" s="33">
        <v>200</v>
      </c>
      <c r="C35" s="20">
        <v>200</v>
      </c>
      <c r="D35" s="20">
        <v>200</v>
      </c>
      <c r="E35" s="20">
        <v>200</v>
      </c>
      <c r="F35" s="20">
        <v>200</v>
      </c>
      <c r="G35" s="20">
        <v>200</v>
      </c>
      <c r="H35" s="20">
        <v>200</v>
      </c>
      <c r="I35" s="20">
        <v>200</v>
      </c>
      <c r="J35" s="20">
        <v>200</v>
      </c>
      <c r="K35" s="20">
        <v>200</v>
      </c>
      <c r="L35" s="20">
        <v>200</v>
      </c>
      <c r="M35" s="20">
        <v>200</v>
      </c>
      <c r="N35" s="42">
        <f t="shared" si="4"/>
        <v>2400</v>
      </c>
      <c r="P35" s="151">
        <v>2524</v>
      </c>
    </row>
    <row r="36" spans="1:16" x14ac:dyDescent="0.25">
      <c r="A36" s="45" t="s">
        <v>87</v>
      </c>
      <c r="B36" s="33">
        <v>6000</v>
      </c>
      <c r="C36" s="20">
        <v>2700</v>
      </c>
      <c r="D36" s="20">
        <v>2500</v>
      </c>
      <c r="E36" s="20">
        <v>2250</v>
      </c>
      <c r="F36" s="20">
        <v>1700</v>
      </c>
      <c r="G36" s="20">
        <v>280</v>
      </c>
      <c r="H36" s="20">
        <v>525</v>
      </c>
      <c r="I36" s="20">
        <v>1500</v>
      </c>
      <c r="J36" s="20">
        <v>450</v>
      </c>
      <c r="K36" s="20">
        <v>250</v>
      </c>
      <c r="L36" s="20">
        <v>400</v>
      </c>
      <c r="M36" s="20">
        <v>450</v>
      </c>
      <c r="N36" s="42">
        <f t="shared" si="4"/>
        <v>19005</v>
      </c>
      <c r="P36" s="151">
        <v>19458</v>
      </c>
    </row>
    <row r="37" spans="1:16" s="52" customFormat="1" x14ac:dyDescent="0.25">
      <c r="A37" s="150" t="s">
        <v>88</v>
      </c>
      <c r="B37" s="33">
        <v>50</v>
      </c>
      <c r="C37" s="20">
        <v>50</v>
      </c>
      <c r="D37" s="20">
        <v>50</v>
      </c>
      <c r="E37" s="20">
        <v>50</v>
      </c>
      <c r="F37" s="20">
        <v>50</v>
      </c>
      <c r="G37" s="20">
        <v>50</v>
      </c>
      <c r="H37" s="20">
        <v>50</v>
      </c>
      <c r="I37" s="20">
        <v>50</v>
      </c>
      <c r="J37" s="20">
        <v>50</v>
      </c>
      <c r="K37" s="20">
        <v>50</v>
      </c>
      <c r="L37" s="20">
        <v>50</v>
      </c>
      <c r="M37" s="20">
        <v>50</v>
      </c>
      <c r="N37" s="42">
        <f t="shared" si="4"/>
        <v>600</v>
      </c>
      <c r="P37" s="151">
        <v>1451</v>
      </c>
    </row>
    <row r="38" spans="1:16" s="52" customFormat="1" x14ac:dyDescent="0.25">
      <c r="A38" s="41" t="s">
        <v>89</v>
      </c>
      <c r="B38" s="33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42">
        <f t="shared" si="4"/>
        <v>0</v>
      </c>
      <c r="P38" s="151">
        <f>SUM(D38:O38)</f>
        <v>0</v>
      </c>
    </row>
    <row r="39" spans="1:16" s="52" customFormat="1" x14ac:dyDescent="0.25">
      <c r="A39" s="41" t="s">
        <v>90</v>
      </c>
      <c r="B39" s="33">
        <v>0</v>
      </c>
      <c r="C39" s="20">
        <v>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42">
        <f>SUM(B39:M39)</f>
        <v>0</v>
      </c>
      <c r="P39" s="151">
        <f>SUM(D39:O39)</f>
        <v>0</v>
      </c>
    </row>
    <row r="40" spans="1:16" s="52" customFormat="1" x14ac:dyDescent="0.25">
      <c r="A40" s="41" t="s">
        <v>91</v>
      </c>
      <c r="B40" s="33">
        <v>0</v>
      </c>
      <c r="C40" s="20">
        <v>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42">
        <f t="shared" si="4"/>
        <v>0</v>
      </c>
      <c r="P40" s="151">
        <v>0</v>
      </c>
    </row>
    <row r="41" spans="1:16" s="52" customFormat="1" x14ac:dyDescent="0.25">
      <c r="A41" s="41" t="s">
        <v>92</v>
      </c>
      <c r="B41" s="33">
        <v>0</v>
      </c>
      <c r="C41" s="20">
        <v>125</v>
      </c>
      <c r="D41" s="20">
        <v>400</v>
      </c>
      <c r="E41" s="20">
        <v>500</v>
      </c>
      <c r="F41" s="20">
        <v>450</v>
      </c>
      <c r="G41" s="20">
        <v>400</v>
      </c>
      <c r="H41" s="20">
        <v>385</v>
      </c>
      <c r="I41" s="20">
        <v>650</v>
      </c>
      <c r="J41" s="20">
        <v>0</v>
      </c>
      <c r="K41" s="20">
        <v>100</v>
      </c>
      <c r="L41" s="20">
        <v>0</v>
      </c>
      <c r="M41" s="20">
        <v>100</v>
      </c>
      <c r="N41" s="42">
        <f t="shared" si="4"/>
        <v>3110</v>
      </c>
      <c r="P41" s="151">
        <v>3080</v>
      </c>
    </row>
    <row r="42" spans="1:16" x14ac:dyDescent="0.25">
      <c r="A42" s="45" t="s">
        <v>93</v>
      </c>
      <c r="B42" s="33">
        <v>400</v>
      </c>
      <c r="C42" s="20">
        <v>400</v>
      </c>
      <c r="D42" s="20">
        <v>425</v>
      </c>
      <c r="E42" s="20">
        <v>475</v>
      </c>
      <c r="F42" s="20">
        <v>400</v>
      </c>
      <c r="G42" s="20">
        <v>425</v>
      </c>
      <c r="H42" s="20">
        <v>400</v>
      </c>
      <c r="I42" s="20">
        <v>450</v>
      </c>
      <c r="J42" s="20">
        <v>425</v>
      </c>
      <c r="K42" s="20">
        <v>475</v>
      </c>
      <c r="L42" s="20">
        <v>425</v>
      </c>
      <c r="M42" s="20">
        <v>425</v>
      </c>
      <c r="N42" s="42">
        <f t="shared" si="4"/>
        <v>5125</v>
      </c>
      <c r="P42" s="151">
        <v>5131</v>
      </c>
    </row>
    <row r="43" spans="1:16" s="52" customFormat="1" x14ac:dyDescent="0.25">
      <c r="A43" s="41" t="s">
        <v>73</v>
      </c>
      <c r="B43" s="65">
        <v>25</v>
      </c>
      <c r="C43" s="25">
        <v>25</v>
      </c>
      <c r="D43" s="25">
        <v>25</v>
      </c>
      <c r="E43" s="25">
        <v>25</v>
      </c>
      <c r="F43" s="25">
        <v>25</v>
      </c>
      <c r="G43" s="25">
        <v>25</v>
      </c>
      <c r="H43" s="25">
        <v>25</v>
      </c>
      <c r="I43" s="25">
        <v>25</v>
      </c>
      <c r="J43" s="25">
        <v>25</v>
      </c>
      <c r="K43" s="25">
        <v>25</v>
      </c>
      <c r="L43" s="25">
        <v>25</v>
      </c>
      <c r="M43" s="20">
        <v>25</v>
      </c>
      <c r="N43" s="58">
        <f>SUM(B43:M43)</f>
        <v>300</v>
      </c>
      <c r="P43" s="151">
        <v>498</v>
      </c>
    </row>
    <row r="44" spans="1:16" ht="14.4" x14ac:dyDescent="0.3">
      <c r="A44" s="59" t="s">
        <v>94</v>
      </c>
      <c r="B44" s="21">
        <f>SUM(B32:B43)</f>
        <v>12303</v>
      </c>
      <c r="C44" s="21">
        <f t="shared" ref="C44:M44" si="5">SUM(C32:C43)</f>
        <v>8368</v>
      </c>
      <c r="D44" s="21">
        <f t="shared" si="5"/>
        <v>9528</v>
      </c>
      <c r="E44" s="21">
        <f t="shared" si="5"/>
        <v>9568</v>
      </c>
      <c r="F44" s="21">
        <f t="shared" si="5"/>
        <v>9763</v>
      </c>
      <c r="G44" s="21">
        <f t="shared" si="5"/>
        <v>7073</v>
      </c>
      <c r="H44" s="21">
        <f t="shared" si="5"/>
        <v>8228</v>
      </c>
      <c r="I44" s="21">
        <f t="shared" si="5"/>
        <v>8768</v>
      </c>
      <c r="J44" s="21">
        <f t="shared" si="5"/>
        <v>6493</v>
      </c>
      <c r="K44" s="21">
        <f t="shared" si="5"/>
        <v>6818</v>
      </c>
      <c r="L44" s="21">
        <f t="shared" si="5"/>
        <v>6818</v>
      </c>
      <c r="M44" s="21">
        <f t="shared" si="5"/>
        <v>6968</v>
      </c>
      <c r="N44" s="60">
        <f>SUM(N32:N43)</f>
        <v>100696</v>
      </c>
      <c r="P44" s="151">
        <v>99351</v>
      </c>
    </row>
    <row r="45" spans="1:16" ht="14.4" x14ac:dyDescent="0.3">
      <c r="A45" s="59"/>
      <c r="B45" s="44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61"/>
      <c r="P45" s="151"/>
    </row>
    <row r="46" spans="1:16" ht="14.4" x14ac:dyDescent="0.3">
      <c r="A46" s="57" t="s">
        <v>129</v>
      </c>
      <c r="B46" s="44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43"/>
      <c r="P46" s="151"/>
    </row>
    <row r="47" spans="1:16" s="52" customFormat="1" x14ac:dyDescent="0.25">
      <c r="A47" s="41" t="s">
        <v>83</v>
      </c>
      <c r="B47" s="33">
        <v>5537</v>
      </c>
      <c r="C47" s="20">
        <v>6612</v>
      </c>
      <c r="D47" s="20">
        <v>5837</v>
      </c>
      <c r="E47" s="20">
        <v>5137</v>
      </c>
      <c r="F47" s="20">
        <v>4137</v>
      </c>
      <c r="G47" s="20">
        <v>5037</v>
      </c>
      <c r="H47" s="20">
        <v>4837</v>
      </c>
      <c r="I47" s="20">
        <v>5837</v>
      </c>
      <c r="J47" s="20">
        <v>4937</v>
      </c>
      <c r="K47" s="20">
        <v>2937</v>
      </c>
      <c r="L47" s="20">
        <v>2937</v>
      </c>
      <c r="M47" s="20">
        <v>2937</v>
      </c>
      <c r="N47" s="42">
        <f t="shared" ref="N47:N52" si="6">SUM(B47:M47)</f>
        <v>56719</v>
      </c>
      <c r="P47" s="151">
        <v>50818</v>
      </c>
    </row>
    <row r="48" spans="1:16" s="52" customFormat="1" x14ac:dyDescent="0.25">
      <c r="A48" s="41" t="s">
        <v>85</v>
      </c>
      <c r="B48" s="33">
        <v>700</v>
      </c>
      <c r="C48" s="20">
        <v>1015</v>
      </c>
      <c r="D48" s="20">
        <v>1150</v>
      </c>
      <c r="E48" s="20">
        <v>875</v>
      </c>
      <c r="F48" s="20">
        <v>550</v>
      </c>
      <c r="G48" s="20">
        <v>325</v>
      </c>
      <c r="H48" s="20">
        <v>675</v>
      </c>
      <c r="I48" s="20">
        <v>1000</v>
      </c>
      <c r="J48" s="20">
        <v>450</v>
      </c>
      <c r="K48" s="20">
        <v>200</v>
      </c>
      <c r="L48" s="20">
        <v>200</v>
      </c>
      <c r="M48" s="20">
        <v>200</v>
      </c>
      <c r="N48" s="42">
        <f t="shared" si="6"/>
        <v>7340</v>
      </c>
      <c r="P48" s="151">
        <v>6978</v>
      </c>
    </row>
    <row r="49" spans="1:16" s="52" customFormat="1" x14ac:dyDescent="0.25">
      <c r="A49" s="41" t="s">
        <v>73</v>
      </c>
      <c r="B49" s="33">
        <v>400</v>
      </c>
      <c r="C49" s="20">
        <v>475</v>
      </c>
      <c r="D49" s="20">
        <v>475</v>
      </c>
      <c r="E49" s="20">
        <v>475</v>
      </c>
      <c r="F49" s="20">
        <v>400</v>
      </c>
      <c r="G49" s="20">
        <v>500</v>
      </c>
      <c r="H49" s="20">
        <v>400</v>
      </c>
      <c r="I49" s="20">
        <v>500</v>
      </c>
      <c r="J49" s="20">
        <v>400</v>
      </c>
      <c r="K49" s="20">
        <v>100</v>
      </c>
      <c r="L49" s="20">
        <v>100</v>
      </c>
      <c r="M49" s="20">
        <v>100</v>
      </c>
      <c r="N49" s="42">
        <f t="shared" si="6"/>
        <v>4325</v>
      </c>
      <c r="P49" s="151">
        <v>8081</v>
      </c>
    </row>
    <row r="50" spans="1:16" s="52" customFormat="1" x14ac:dyDescent="0.25">
      <c r="A50" s="41" t="s">
        <v>95</v>
      </c>
      <c r="B50" s="33">
        <v>6066</v>
      </c>
      <c r="C50" s="20">
        <v>6066</v>
      </c>
      <c r="D50" s="20">
        <v>6066</v>
      </c>
      <c r="E50" s="20">
        <v>6066</v>
      </c>
      <c r="F50" s="20">
        <v>6066</v>
      </c>
      <c r="G50" s="20">
        <v>6066</v>
      </c>
      <c r="H50" s="20">
        <v>6066</v>
      </c>
      <c r="I50" s="20">
        <v>6066</v>
      </c>
      <c r="J50" s="20">
        <v>6066</v>
      </c>
      <c r="K50" s="20">
        <v>6066</v>
      </c>
      <c r="L50" s="20">
        <v>6066</v>
      </c>
      <c r="M50" s="20">
        <v>6066</v>
      </c>
      <c r="N50" s="42">
        <f t="shared" si="6"/>
        <v>72792</v>
      </c>
      <c r="P50" s="151">
        <v>70726</v>
      </c>
    </row>
    <row r="51" spans="1:16" s="52" customFormat="1" x14ac:dyDescent="0.25">
      <c r="A51" s="41" t="s">
        <v>128</v>
      </c>
      <c r="B51" s="33">
        <v>1800</v>
      </c>
      <c r="C51" s="20">
        <v>1800</v>
      </c>
      <c r="D51" s="20">
        <v>500</v>
      </c>
      <c r="E51" s="20">
        <v>6500</v>
      </c>
      <c r="F51" s="20">
        <v>500</v>
      </c>
      <c r="G51" s="20">
        <v>1100</v>
      </c>
      <c r="H51" s="20">
        <v>3500</v>
      </c>
      <c r="I51" s="20">
        <v>10000</v>
      </c>
      <c r="J51" s="20">
        <v>300</v>
      </c>
      <c r="K51" s="20">
        <v>20000</v>
      </c>
      <c r="L51" s="20">
        <v>8500</v>
      </c>
      <c r="M51" s="20">
        <v>6000</v>
      </c>
      <c r="N51" s="42">
        <f t="shared" si="6"/>
        <v>60500</v>
      </c>
      <c r="P51" s="151">
        <v>108198</v>
      </c>
    </row>
    <row r="52" spans="1:16" s="52" customFormat="1" x14ac:dyDescent="0.25">
      <c r="A52" s="41" t="s">
        <v>124</v>
      </c>
      <c r="B52" s="145">
        <v>1300</v>
      </c>
      <c r="C52" s="146">
        <v>2600</v>
      </c>
      <c r="D52" s="146">
        <v>2400</v>
      </c>
      <c r="E52" s="146">
        <v>375</v>
      </c>
      <c r="F52" s="146">
        <v>550</v>
      </c>
      <c r="G52" s="146">
        <v>750</v>
      </c>
      <c r="H52" s="146">
        <v>2150</v>
      </c>
      <c r="I52" s="146">
        <v>550</v>
      </c>
      <c r="J52" s="146">
        <v>750</v>
      </c>
      <c r="K52" s="146">
        <v>250</v>
      </c>
      <c r="L52" s="146">
        <v>100</v>
      </c>
      <c r="M52" s="25">
        <v>100</v>
      </c>
      <c r="N52" s="58">
        <f t="shared" si="6"/>
        <v>11875</v>
      </c>
      <c r="P52" s="151">
        <v>13296</v>
      </c>
    </row>
    <row r="53" spans="1:16" s="52" customFormat="1" ht="14.4" x14ac:dyDescent="0.3">
      <c r="A53" s="83" t="s">
        <v>63</v>
      </c>
      <c r="B53" s="21">
        <f>SUM(B47:B52)</f>
        <v>15803</v>
      </c>
      <c r="C53" s="21">
        <f t="shared" ref="C53:M53" si="7">SUM(C47:C52)</f>
        <v>18568</v>
      </c>
      <c r="D53" s="21">
        <f t="shared" si="7"/>
        <v>16428</v>
      </c>
      <c r="E53" s="21">
        <f t="shared" si="7"/>
        <v>19428</v>
      </c>
      <c r="F53" s="21">
        <f t="shared" si="7"/>
        <v>12203</v>
      </c>
      <c r="G53" s="21">
        <f t="shared" si="7"/>
        <v>13778</v>
      </c>
      <c r="H53" s="21">
        <f t="shared" si="7"/>
        <v>17628</v>
      </c>
      <c r="I53" s="21">
        <f t="shared" si="7"/>
        <v>23953</v>
      </c>
      <c r="J53" s="21">
        <f t="shared" si="7"/>
        <v>12903</v>
      </c>
      <c r="K53" s="21">
        <f t="shared" si="7"/>
        <v>29553</v>
      </c>
      <c r="L53" s="21">
        <f t="shared" si="7"/>
        <v>17903</v>
      </c>
      <c r="M53" s="21">
        <f t="shared" si="7"/>
        <v>15403</v>
      </c>
      <c r="N53" s="60">
        <f>SUM(N47:N52)</f>
        <v>213551</v>
      </c>
      <c r="P53" s="151">
        <v>258038</v>
      </c>
    </row>
    <row r="54" spans="1:16" s="52" customFormat="1" x14ac:dyDescent="0.25">
      <c r="A54" s="41"/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61"/>
      <c r="P54" s="151"/>
    </row>
    <row r="55" spans="1:16" s="52" customFormat="1" ht="14.4" x14ac:dyDescent="0.3">
      <c r="A55" s="84" t="s">
        <v>96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42"/>
      <c r="P55" s="151"/>
    </row>
    <row r="56" spans="1:16" s="52" customFormat="1" x14ac:dyDescent="0.25">
      <c r="A56" s="41" t="s">
        <v>83</v>
      </c>
      <c r="B56" s="33">
        <v>1831</v>
      </c>
      <c r="C56" s="20">
        <v>1831</v>
      </c>
      <c r="D56" s="20">
        <v>1756</v>
      </c>
      <c r="E56" s="20">
        <v>2056</v>
      </c>
      <c r="F56" s="20">
        <v>2056</v>
      </c>
      <c r="G56" s="20">
        <v>1806</v>
      </c>
      <c r="H56" s="20">
        <v>1756</v>
      </c>
      <c r="I56" s="20">
        <v>1306</v>
      </c>
      <c r="J56" s="20">
        <v>2256</v>
      </c>
      <c r="K56" s="20">
        <v>1956</v>
      </c>
      <c r="L56" s="20">
        <v>1756</v>
      </c>
      <c r="M56" s="20">
        <v>1756</v>
      </c>
      <c r="N56" s="42">
        <f>SUM(B56:M56)</f>
        <v>22122</v>
      </c>
      <c r="P56" s="151">
        <v>19163</v>
      </c>
    </row>
    <row r="57" spans="1:16" s="52" customFormat="1" x14ac:dyDescent="0.25">
      <c r="A57" s="41" t="s">
        <v>84</v>
      </c>
      <c r="B57" s="33">
        <v>0</v>
      </c>
      <c r="C57" s="20">
        <v>0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42">
        <f t="shared" ref="N57:N65" si="8">SUM(B57:M57)</f>
        <v>0</v>
      </c>
      <c r="P57" s="151">
        <f>SUM(D57:O57)</f>
        <v>0</v>
      </c>
    </row>
    <row r="58" spans="1:16" s="52" customFormat="1" x14ac:dyDescent="0.25">
      <c r="A58" s="41" t="s">
        <v>85</v>
      </c>
      <c r="B58" s="33">
        <v>10</v>
      </c>
      <c r="C58" s="20">
        <v>10</v>
      </c>
      <c r="D58" s="20">
        <v>10</v>
      </c>
      <c r="E58" s="20">
        <v>10</v>
      </c>
      <c r="F58" s="20">
        <v>10</v>
      </c>
      <c r="G58" s="20">
        <v>10</v>
      </c>
      <c r="H58" s="20">
        <v>10</v>
      </c>
      <c r="I58" s="20">
        <v>10</v>
      </c>
      <c r="J58" s="20">
        <v>10</v>
      </c>
      <c r="K58" s="20">
        <v>10</v>
      </c>
      <c r="L58" s="20">
        <v>10</v>
      </c>
      <c r="M58" s="20">
        <v>10</v>
      </c>
      <c r="N58" s="42">
        <f>SUM(B58:M58)</f>
        <v>120</v>
      </c>
      <c r="P58" s="151">
        <v>111</v>
      </c>
    </row>
    <row r="59" spans="1:16" s="62" customFormat="1" x14ac:dyDescent="0.25">
      <c r="A59" s="41" t="s">
        <v>86</v>
      </c>
      <c r="B59" s="33">
        <v>125</v>
      </c>
      <c r="C59" s="20">
        <v>125</v>
      </c>
      <c r="D59" s="20">
        <v>125</v>
      </c>
      <c r="E59" s="20">
        <v>125</v>
      </c>
      <c r="F59" s="20">
        <v>125</v>
      </c>
      <c r="G59" s="20">
        <v>125</v>
      </c>
      <c r="H59" s="20">
        <v>125</v>
      </c>
      <c r="I59" s="20">
        <v>125</v>
      </c>
      <c r="J59" s="20">
        <v>125</v>
      </c>
      <c r="K59" s="20">
        <v>125</v>
      </c>
      <c r="L59" s="20">
        <v>125</v>
      </c>
      <c r="M59" s="20">
        <v>125</v>
      </c>
      <c r="N59" s="42">
        <f>SUM(B59:M59)</f>
        <v>1500</v>
      </c>
      <c r="P59" s="151">
        <v>1712</v>
      </c>
    </row>
    <row r="60" spans="1:16" s="52" customFormat="1" x14ac:dyDescent="0.25">
      <c r="A60" s="41" t="s">
        <v>93</v>
      </c>
      <c r="B60" s="33">
        <v>0</v>
      </c>
      <c r="C60" s="20">
        <v>0</v>
      </c>
      <c r="D60" s="20">
        <v>15</v>
      </c>
      <c r="E60" s="20">
        <v>75</v>
      </c>
      <c r="F60" s="20">
        <v>0</v>
      </c>
      <c r="G60" s="20">
        <v>15</v>
      </c>
      <c r="H60" s="20">
        <v>0</v>
      </c>
      <c r="I60" s="20">
        <v>15</v>
      </c>
      <c r="J60" s="20">
        <v>0</v>
      </c>
      <c r="K60" s="20">
        <v>15</v>
      </c>
      <c r="L60" s="20">
        <v>0</v>
      </c>
      <c r="M60" s="20">
        <v>15</v>
      </c>
      <c r="N60" s="42">
        <f t="shared" si="8"/>
        <v>150</v>
      </c>
      <c r="P60" s="151">
        <v>174</v>
      </c>
    </row>
    <row r="61" spans="1:16" s="52" customFormat="1" x14ac:dyDescent="0.25">
      <c r="A61" s="41" t="s">
        <v>97</v>
      </c>
      <c r="B61" s="33">
        <v>381</v>
      </c>
      <c r="C61" s="20">
        <v>381</v>
      </c>
      <c r="D61" s="20">
        <v>381</v>
      </c>
      <c r="E61" s="20">
        <v>381</v>
      </c>
      <c r="F61" s="20">
        <v>381</v>
      </c>
      <c r="G61" s="20">
        <v>381</v>
      </c>
      <c r="H61" s="20">
        <v>381</v>
      </c>
      <c r="I61" s="20">
        <v>381</v>
      </c>
      <c r="J61" s="20">
        <v>381</v>
      </c>
      <c r="K61" s="20">
        <v>381</v>
      </c>
      <c r="L61" s="20">
        <v>381</v>
      </c>
      <c r="M61" s="20">
        <v>381</v>
      </c>
      <c r="N61" s="42">
        <f t="shared" si="8"/>
        <v>4572</v>
      </c>
      <c r="P61" s="151">
        <v>3078</v>
      </c>
    </row>
    <row r="62" spans="1:16" s="52" customFormat="1" x14ac:dyDescent="0.25">
      <c r="A62" s="41" t="s">
        <v>98</v>
      </c>
      <c r="B62" s="33">
        <v>20</v>
      </c>
      <c r="C62" s="20">
        <v>20</v>
      </c>
      <c r="D62" s="20">
        <v>20</v>
      </c>
      <c r="E62" s="20">
        <v>20</v>
      </c>
      <c r="F62" s="20">
        <v>20</v>
      </c>
      <c r="G62" s="20">
        <v>20</v>
      </c>
      <c r="H62" s="20">
        <v>20</v>
      </c>
      <c r="I62" s="20">
        <v>20</v>
      </c>
      <c r="J62" s="20">
        <v>20</v>
      </c>
      <c r="K62" s="20">
        <v>20</v>
      </c>
      <c r="L62" s="20">
        <v>20</v>
      </c>
      <c r="M62" s="20">
        <v>20</v>
      </c>
      <c r="N62" s="42">
        <f t="shared" si="8"/>
        <v>240</v>
      </c>
      <c r="P62" s="151">
        <v>194</v>
      </c>
    </row>
    <row r="63" spans="1:16" s="52" customFormat="1" x14ac:dyDescent="0.25">
      <c r="A63" s="41" t="s">
        <v>99</v>
      </c>
      <c r="B63" s="33">
        <v>0</v>
      </c>
      <c r="C63" s="20">
        <v>0</v>
      </c>
      <c r="D63" s="20">
        <v>0</v>
      </c>
      <c r="E63" s="20">
        <v>0</v>
      </c>
      <c r="F63" s="20">
        <v>1950</v>
      </c>
      <c r="G63" s="20">
        <v>2275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42">
        <f t="shared" si="8"/>
        <v>4225</v>
      </c>
      <c r="P63" s="151">
        <v>4475</v>
      </c>
    </row>
    <row r="64" spans="1:16" s="52" customFormat="1" x14ac:dyDescent="0.25">
      <c r="A64" s="41" t="s">
        <v>100</v>
      </c>
      <c r="B64" s="33">
        <v>75</v>
      </c>
      <c r="C64" s="20">
        <v>75</v>
      </c>
      <c r="D64" s="20">
        <v>75</v>
      </c>
      <c r="E64" s="20">
        <v>75</v>
      </c>
      <c r="F64" s="20">
        <v>75</v>
      </c>
      <c r="G64" s="20">
        <v>75</v>
      </c>
      <c r="H64" s="20">
        <v>75</v>
      </c>
      <c r="I64" s="20">
        <v>75</v>
      </c>
      <c r="J64" s="20">
        <v>75</v>
      </c>
      <c r="K64" s="20">
        <v>75</v>
      </c>
      <c r="L64" s="20">
        <v>75</v>
      </c>
      <c r="M64" s="20">
        <v>75</v>
      </c>
      <c r="N64" s="42">
        <f t="shared" si="8"/>
        <v>900</v>
      </c>
      <c r="P64" s="151">
        <v>1053</v>
      </c>
    </row>
    <row r="65" spans="1:16" s="52" customFormat="1" x14ac:dyDescent="0.25">
      <c r="A65" s="41" t="s">
        <v>73</v>
      </c>
      <c r="B65" s="65">
        <v>-500</v>
      </c>
      <c r="C65" s="25">
        <v>1000</v>
      </c>
      <c r="D65" s="25">
        <v>200</v>
      </c>
      <c r="E65" s="25">
        <v>-700</v>
      </c>
      <c r="F65" s="25">
        <v>-25</v>
      </c>
      <c r="G65" s="25">
        <v>-250</v>
      </c>
      <c r="H65" s="25">
        <v>300</v>
      </c>
      <c r="I65" s="25">
        <v>0</v>
      </c>
      <c r="J65" s="25">
        <v>160</v>
      </c>
      <c r="K65" s="25">
        <v>1000</v>
      </c>
      <c r="L65" s="25">
        <v>600</v>
      </c>
      <c r="M65" s="25">
        <v>500</v>
      </c>
      <c r="N65" s="58">
        <f t="shared" si="8"/>
        <v>2285</v>
      </c>
      <c r="P65" s="151">
        <v>1978</v>
      </c>
    </row>
    <row r="66" spans="1:16" s="52" customFormat="1" ht="14.4" x14ac:dyDescent="0.3">
      <c r="A66" s="66" t="s">
        <v>63</v>
      </c>
      <c r="B66" s="67">
        <f>SUM(B56:B65)</f>
        <v>1942</v>
      </c>
      <c r="C66" s="26">
        <f t="shared" ref="C66:M66" si="9">SUM(C56:C65)</f>
        <v>3442</v>
      </c>
      <c r="D66" s="26">
        <f t="shared" si="9"/>
        <v>2582</v>
      </c>
      <c r="E66" s="26">
        <f t="shared" si="9"/>
        <v>2042</v>
      </c>
      <c r="F66" s="26">
        <f t="shared" si="9"/>
        <v>4592</v>
      </c>
      <c r="G66" s="26">
        <f t="shared" si="9"/>
        <v>4457</v>
      </c>
      <c r="H66" s="26">
        <f t="shared" si="9"/>
        <v>2667</v>
      </c>
      <c r="I66" s="26">
        <f t="shared" si="9"/>
        <v>1932</v>
      </c>
      <c r="J66" s="26">
        <f t="shared" si="9"/>
        <v>3027</v>
      </c>
      <c r="K66" s="26">
        <f t="shared" si="9"/>
        <v>3582</v>
      </c>
      <c r="L66" s="26">
        <f t="shared" si="9"/>
        <v>2967</v>
      </c>
      <c r="M66" s="26">
        <f t="shared" si="9"/>
        <v>2882</v>
      </c>
      <c r="N66" s="68">
        <f>SUM(N56:N65)</f>
        <v>36114</v>
      </c>
      <c r="P66" s="151">
        <v>31928</v>
      </c>
    </row>
    <row r="67" spans="1:16" s="52" customFormat="1" x14ac:dyDescent="0.25">
      <c r="A67" s="85"/>
      <c r="B67" s="33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61"/>
      <c r="P67" s="151"/>
    </row>
    <row r="68" spans="1:16" s="52" customFormat="1" x14ac:dyDescent="0.25">
      <c r="A68" s="64" t="s">
        <v>101</v>
      </c>
      <c r="B68" s="86">
        <f t="shared" ref="B68:M68" si="10">B66+B53+B44</f>
        <v>30048</v>
      </c>
      <c r="C68" s="22">
        <f t="shared" si="10"/>
        <v>30378</v>
      </c>
      <c r="D68" s="22">
        <f t="shared" si="10"/>
        <v>28538</v>
      </c>
      <c r="E68" s="22">
        <f t="shared" si="10"/>
        <v>31038</v>
      </c>
      <c r="F68" s="22">
        <f t="shared" si="10"/>
        <v>26558</v>
      </c>
      <c r="G68" s="22">
        <f t="shared" si="10"/>
        <v>25308</v>
      </c>
      <c r="H68" s="22">
        <f t="shared" si="10"/>
        <v>28523</v>
      </c>
      <c r="I68" s="22">
        <f t="shared" si="10"/>
        <v>34653</v>
      </c>
      <c r="J68" s="22">
        <f t="shared" si="10"/>
        <v>22423</v>
      </c>
      <c r="K68" s="22">
        <f t="shared" si="10"/>
        <v>39953</v>
      </c>
      <c r="L68" s="22">
        <f t="shared" si="10"/>
        <v>27688</v>
      </c>
      <c r="M68" s="22">
        <f t="shared" si="10"/>
        <v>25253</v>
      </c>
      <c r="N68" s="60">
        <f>SUM(B68:M68)</f>
        <v>350361</v>
      </c>
      <c r="P68" s="151">
        <v>389277</v>
      </c>
    </row>
    <row r="69" spans="1:16" s="52" customFormat="1" x14ac:dyDescent="0.25">
      <c r="A69" s="85"/>
      <c r="B69" s="77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78"/>
      <c r="P69" s="151"/>
    </row>
    <row r="70" spans="1:16" s="52" customFormat="1" ht="14.4" x14ac:dyDescent="0.3">
      <c r="A70" s="85"/>
      <c r="B70" s="87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88"/>
      <c r="P70" s="152"/>
    </row>
    <row r="71" spans="1:16" s="52" customFormat="1" ht="13.8" thickBot="1" x14ac:dyDescent="0.3">
      <c r="A71" s="63" t="s">
        <v>102</v>
      </c>
      <c r="B71" s="89">
        <f t="shared" ref="B71:N71" si="11">B28-B68</f>
        <v>-22552</v>
      </c>
      <c r="C71" s="27">
        <f t="shared" si="11"/>
        <v>-7507</v>
      </c>
      <c r="D71" s="27">
        <f t="shared" si="11"/>
        <v>22333</v>
      </c>
      <c r="E71" s="27">
        <f t="shared" si="11"/>
        <v>2433</v>
      </c>
      <c r="F71" s="27">
        <f t="shared" si="11"/>
        <v>33638</v>
      </c>
      <c r="G71" s="27">
        <f t="shared" si="11"/>
        <v>-5977</v>
      </c>
      <c r="H71" s="27">
        <f t="shared" si="11"/>
        <v>-16727</v>
      </c>
      <c r="I71" s="27">
        <f t="shared" si="11"/>
        <v>-9972</v>
      </c>
      <c r="J71" s="27">
        <f t="shared" si="11"/>
        <v>-7702</v>
      </c>
      <c r="K71" s="27">
        <f t="shared" si="11"/>
        <v>5818</v>
      </c>
      <c r="L71" s="27">
        <f t="shared" si="11"/>
        <v>-10407</v>
      </c>
      <c r="M71" s="27">
        <f t="shared" si="11"/>
        <v>17393</v>
      </c>
      <c r="N71" s="90">
        <f t="shared" si="11"/>
        <v>771</v>
      </c>
      <c r="P71" s="135">
        <v>22735</v>
      </c>
    </row>
    <row r="72" spans="1:16" ht="13.8" thickTop="1" x14ac:dyDescent="0.25"/>
    <row r="76" spans="1:16" x14ac:dyDescent="0.25">
      <c r="P76" s="117"/>
    </row>
    <row r="80" spans="1:16" x14ac:dyDescent="0.25">
      <c r="P80" s="117"/>
    </row>
    <row r="85" spans="16:16" x14ac:dyDescent="0.25">
      <c r="P85" s="117"/>
    </row>
    <row r="91" spans="16:16" x14ac:dyDescent="0.25">
      <c r="P91" s="117"/>
    </row>
    <row r="92" spans="16:16" x14ac:dyDescent="0.25">
      <c r="P92" s="117"/>
    </row>
    <row r="98" spans="16:16" x14ac:dyDescent="0.25">
      <c r="P98" s="117"/>
    </row>
    <row r="100" spans="16:16" x14ac:dyDescent="0.25">
      <c r="P100" s="117"/>
    </row>
    <row r="101" spans="16:16" x14ac:dyDescent="0.25">
      <c r="P101" s="117"/>
    </row>
    <row r="102" spans="16:16" x14ac:dyDescent="0.25">
      <c r="P102" s="117"/>
    </row>
    <row r="103" spans="16:16" x14ac:dyDescent="0.25">
      <c r="P103" s="117"/>
    </row>
    <row r="104" spans="16:16" x14ac:dyDescent="0.25">
      <c r="P104" s="117"/>
    </row>
    <row r="106" spans="16:16" x14ac:dyDescent="0.25">
      <c r="P106" s="117"/>
    </row>
    <row r="110" spans="16:16" x14ac:dyDescent="0.25">
      <c r="P110" s="117"/>
    </row>
    <row r="111" spans="16:16" x14ac:dyDescent="0.25">
      <c r="P111" s="117"/>
    </row>
    <row r="112" spans="16:16" x14ac:dyDescent="0.25">
      <c r="P112" s="117"/>
    </row>
    <row r="113" spans="16:16" x14ac:dyDescent="0.25">
      <c r="P113" s="117"/>
    </row>
    <row r="114" spans="16:16" x14ac:dyDescent="0.25">
      <c r="P114" s="117"/>
    </row>
    <row r="115" spans="16:16" x14ac:dyDescent="0.25">
      <c r="P115" s="117"/>
    </row>
    <row r="116" spans="16:16" x14ac:dyDescent="0.25">
      <c r="P116" s="117"/>
    </row>
    <row r="117" spans="16:16" x14ac:dyDescent="0.25">
      <c r="P117" s="117"/>
    </row>
    <row r="118" spans="16:16" x14ac:dyDescent="0.25">
      <c r="P118" s="117"/>
    </row>
    <row r="119" spans="16:16" x14ac:dyDescent="0.25">
      <c r="P119" s="118"/>
    </row>
    <row r="120" spans="16:16" x14ac:dyDescent="0.25">
      <c r="P120" s="117"/>
    </row>
    <row r="121" spans="16:16" x14ac:dyDescent="0.25">
      <c r="P121" s="117"/>
    </row>
    <row r="122" spans="16:16" x14ac:dyDescent="0.25">
      <c r="P122" s="117"/>
    </row>
    <row r="123" spans="16:16" x14ac:dyDescent="0.25">
      <c r="P123" s="117"/>
    </row>
    <row r="124" spans="16:16" x14ac:dyDescent="0.25">
      <c r="P124" s="117"/>
    </row>
    <row r="125" spans="16:16" x14ac:dyDescent="0.25">
      <c r="P125" s="117"/>
    </row>
    <row r="126" spans="16:16" x14ac:dyDescent="0.25">
      <c r="P126" s="117"/>
    </row>
    <row r="127" spans="16:16" x14ac:dyDescent="0.25">
      <c r="P127" s="117"/>
    </row>
    <row r="128" spans="16:16" x14ac:dyDescent="0.25">
      <c r="P128" s="117"/>
    </row>
    <row r="129" spans="16:16" x14ac:dyDescent="0.25">
      <c r="P129" s="117"/>
    </row>
    <row r="130" spans="16:16" x14ac:dyDescent="0.25">
      <c r="P130" s="117"/>
    </row>
    <row r="131" spans="16:16" x14ac:dyDescent="0.25">
      <c r="P131" s="117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48"/>
  <sheetViews>
    <sheetView topLeftCell="E4" zoomScale="85" zoomScaleNormal="85" workbookViewId="0">
      <pane xSplit="5" ySplit="6" topLeftCell="J17" activePane="bottomRight" state="frozen"/>
      <selection activeCell="E4" sqref="E4"/>
      <selection pane="topRight" activeCell="J4" sqref="J4"/>
      <selection pane="bottomLeft" activeCell="E10" sqref="E10"/>
      <selection pane="bottomRight" activeCell="V43" sqref="V43"/>
    </sheetView>
  </sheetViews>
  <sheetFormatPr defaultColWidth="9.109375" defaultRowHeight="13.2" x14ac:dyDescent="0.25"/>
  <cols>
    <col min="1" max="4" width="0" style="15" hidden="1" customWidth="1"/>
    <col min="5" max="5" width="2.44140625" style="15" customWidth="1"/>
    <col min="6" max="6" width="3.109375" style="15" customWidth="1"/>
    <col min="7" max="7" width="4.88671875" style="15" customWidth="1"/>
    <col min="8" max="8" width="12" style="15" customWidth="1"/>
    <col min="9" max="9" width="15.88671875" style="15" customWidth="1"/>
    <col min="10" max="22" width="10.6640625" style="15" customWidth="1"/>
    <col min="23" max="16384" width="9.109375" style="15"/>
  </cols>
  <sheetData>
    <row r="1" spans="5:22" x14ac:dyDescent="0.25">
      <c r="F1" s="110"/>
      <c r="G1" s="120"/>
      <c r="H1" s="110"/>
      <c r="I1" s="110"/>
      <c r="J1" s="110"/>
      <c r="K1" s="121"/>
    </row>
    <row r="2" spans="5:22" x14ac:dyDescent="0.25">
      <c r="F2" s="110"/>
      <c r="G2" s="122"/>
      <c r="H2" s="110"/>
      <c r="I2" s="110"/>
      <c r="K2" s="113"/>
    </row>
    <row r="3" spans="5:22" x14ac:dyDescent="0.25">
      <c r="E3" s="167" t="s">
        <v>20</v>
      </c>
      <c r="F3" s="162"/>
      <c r="G3" s="162"/>
      <c r="H3" s="162"/>
      <c r="I3" s="162"/>
      <c r="J3" s="162"/>
      <c r="K3" s="162"/>
      <c r="L3" s="162"/>
      <c r="M3" s="162"/>
    </row>
    <row r="4" spans="5:22" x14ac:dyDescent="0.25">
      <c r="E4" s="167" t="s">
        <v>135</v>
      </c>
      <c r="F4" s="162"/>
      <c r="G4" s="162"/>
      <c r="H4" s="162"/>
      <c r="I4" s="162"/>
      <c r="J4" s="162"/>
      <c r="K4" s="162"/>
      <c r="L4" s="162"/>
      <c r="M4" s="162"/>
    </row>
    <row r="5" spans="5:22" x14ac:dyDescent="0.25">
      <c r="E5" s="167"/>
      <c r="F5" s="162"/>
      <c r="G5" s="162"/>
      <c r="H5" s="162"/>
      <c r="I5" s="162"/>
      <c r="J5" s="162"/>
      <c r="K5" s="162"/>
      <c r="L5" s="162"/>
      <c r="M5" s="162"/>
    </row>
    <row r="6" spans="5:22" ht="14.4" hidden="1" x14ac:dyDescent="0.35">
      <c r="E6" s="123"/>
      <c r="F6" s="119"/>
      <c r="G6" s="119"/>
      <c r="H6" s="119"/>
      <c r="I6" s="119"/>
      <c r="J6" s="1" t="s">
        <v>18</v>
      </c>
      <c r="K6" s="1" t="s">
        <v>19</v>
      </c>
      <c r="L6" s="2">
        <v>39934</v>
      </c>
      <c r="M6" s="2">
        <v>39934</v>
      </c>
    </row>
    <row r="7" spans="5:22" x14ac:dyDescent="0.25">
      <c r="E7" s="124"/>
      <c r="J7" s="72"/>
    </row>
    <row r="8" spans="5:22" x14ac:dyDescent="0.25">
      <c r="J8" s="168"/>
      <c r="K8" s="169"/>
      <c r="L8" s="169"/>
      <c r="M8" s="169"/>
    </row>
    <row r="9" spans="5:22" x14ac:dyDescent="0.25">
      <c r="F9" s="120" t="s">
        <v>0</v>
      </c>
      <c r="G9" s="120"/>
      <c r="H9" s="125"/>
      <c r="I9" s="125"/>
      <c r="J9" s="16">
        <v>43465</v>
      </c>
      <c r="K9" s="16" t="s">
        <v>52</v>
      </c>
      <c r="L9" s="16" t="s">
        <v>53</v>
      </c>
      <c r="M9" s="16" t="s">
        <v>54</v>
      </c>
      <c r="N9" s="16" t="s">
        <v>55</v>
      </c>
      <c r="O9" s="16" t="s">
        <v>56</v>
      </c>
      <c r="P9" s="16" t="s">
        <v>57</v>
      </c>
      <c r="Q9" s="16" t="s">
        <v>58</v>
      </c>
      <c r="R9" s="16" t="s">
        <v>59</v>
      </c>
      <c r="S9" s="16" t="s">
        <v>60</v>
      </c>
      <c r="T9" s="16" t="s">
        <v>61</v>
      </c>
      <c r="U9" s="16" t="s">
        <v>62</v>
      </c>
      <c r="V9" s="16" t="s">
        <v>51</v>
      </c>
    </row>
    <row r="10" spans="5:22" x14ac:dyDescent="0.25">
      <c r="F10" s="120"/>
      <c r="G10" s="120" t="s">
        <v>1</v>
      </c>
      <c r="H10" s="110"/>
      <c r="I10" s="110"/>
      <c r="J10" s="126"/>
      <c r="K10" s="110"/>
      <c r="L10" s="110"/>
      <c r="M10" s="110"/>
    </row>
    <row r="11" spans="5:22" x14ac:dyDescent="0.25">
      <c r="F11" s="127"/>
      <c r="G11" s="128" t="s">
        <v>2</v>
      </c>
      <c r="H11" s="129"/>
      <c r="I11" s="129"/>
      <c r="J11" s="70"/>
      <c r="K11" s="17"/>
      <c r="L11" s="17"/>
      <c r="M11" s="17"/>
      <c r="N11" s="113"/>
    </row>
    <row r="12" spans="5:22" s="52" customFormat="1" x14ac:dyDescent="0.25">
      <c r="F12" s="127"/>
      <c r="G12" s="128"/>
      <c r="H12" s="129" t="s">
        <v>21</v>
      </c>
      <c r="I12" s="129"/>
      <c r="J12" s="154">
        <v>17040.02</v>
      </c>
      <c r="K12" s="17">
        <v>10600</v>
      </c>
      <c r="L12" s="17">
        <v>53600</v>
      </c>
      <c r="M12" s="17">
        <v>75150</v>
      </c>
      <c r="N12" s="17">
        <v>102000</v>
      </c>
      <c r="O12" s="17">
        <v>35800</v>
      </c>
      <c r="P12" s="17">
        <v>43000</v>
      </c>
      <c r="Q12" s="17">
        <v>24000</v>
      </c>
      <c r="R12" s="17">
        <v>21500</v>
      </c>
      <c r="S12" s="17">
        <v>24000</v>
      </c>
      <c r="T12" s="17">
        <v>18000</v>
      </c>
      <c r="U12" s="17">
        <v>20500</v>
      </c>
      <c r="V12" s="17">
        <v>15000</v>
      </c>
    </row>
    <row r="13" spans="5:22" x14ac:dyDescent="0.25">
      <c r="F13" s="127"/>
      <c r="G13" s="128"/>
      <c r="H13" s="129" t="s">
        <v>22</v>
      </c>
      <c r="I13" s="129"/>
      <c r="J13" s="154">
        <v>42361.24</v>
      </c>
      <c r="K13" s="17">
        <v>32500</v>
      </c>
      <c r="L13" s="17">
        <v>30000</v>
      </c>
      <c r="M13" s="17">
        <v>28000</v>
      </c>
      <c r="N13" s="81">
        <v>25500</v>
      </c>
      <c r="O13" s="81">
        <v>20500</v>
      </c>
      <c r="P13" s="17">
        <v>17000</v>
      </c>
      <c r="Q13" s="17">
        <v>15000</v>
      </c>
      <c r="R13" s="17">
        <v>13500</v>
      </c>
      <c r="S13" s="17">
        <v>10100</v>
      </c>
      <c r="T13" s="17">
        <v>9500</v>
      </c>
      <c r="U13" s="17">
        <v>7700</v>
      </c>
      <c r="V13" s="17">
        <v>44000</v>
      </c>
    </row>
    <row r="14" spans="5:22" x14ac:dyDescent="0.25">
      <c r="F14" s="127"/>
      <c r="G14" s="128"/>
      <c r="H14" s="129" t="s">
        <v>125</v>
      </c>
      <c r="I14" s="129"/>
      <c r="J14" s="154">
        <v>9137.77</v>
      </c>
      <c r="K14" s="17">
        <v>9138</v>
      </c>
      <c r="L14" s="17">
        <v>9138</v>
      </c>
      <c r="M14" s="17">
        <v>9138</v>
      </c>
      <c r="N14" s="81">
        <v>9138</v>
      </c>
      <c r="O14" s="81">
        <v>9138</v>
      </c>
      <c r="P14" s="17">
        <v>9138</v>
      </c>
      <c r="Q14" s="17">
        <v>9138</v>
      </c>
      <c r="R14" s="17">
        <v>9138</v>
      </c>
      <c r="S14" s="17">
        <v>9138</v>
      </c>
      <c r="T14" s="17">
        <v>9138</v>
      </c>
      <c r="U14" s="17">
        <v>9138</v>
      </c>
      <c r="V14" s="17">
        <v>9138</v>
      </c>
    </row>
    <row r="15" spans="5:22" x14ac:dyDescent="0.25">
      <c r="F15" s="127"/>
      <c r="G15" s="128"/>
      <c r="H15" s="129" t="s">
        <v>138</v>
      </c>
      <c r="I15" s="129"/>
      <c r="J15" s="154">
        <v>720.5</v>
      </c>
      <c r="K15" s="17">
        <v>721</v>
      </c>
      <c r="L15" s="17">
        <v>721</v>
      </c>
      <c r="M15" s="17">
        <v>721</v>
      </c>
      <c r="N15" s="81">
        <v>721</v>
      </c>
      <c r="O15" s="81">
        <v>721</v>
      </c>
      <c r="P15" s="17">
        <v>721</v>
      </c>
      <c r="Q15" s="17">
        <v>721</v>
      </c>
      <c r="R15" s="17">
        <v>721</v>
      </c>
      <c r="S15" s="17">
        <v>721</v>
      </c>
      <c r="T15" s="17">
        <v>721</v>
      </c>
      <c r="U15" s="17">
        <v>721</v>
      </c>
      <c r="V15" s="17">
        <v>721</v>
      </c>
    </row>
    <row r="16" spans="5:22" ht="15" x14ac:dyDescent="0.4">
      <c r="F16" s="127"/>
      <c r="G16" s="128"/>
      <c r="H16" s="129" t="s">
        <v>23</v>
      </c>
      <c r="I16" s="129"/>
      <c r="J16" s="155">
        <v>35098.400000000001</v>
      </c>
      <c r="K16" s="106">
        <f>SUM(K17-K12-K13-K14-K15)</f>
        <v>37817.430000000008</v>
      </c>
      <c r="L16" s="106">
        <f t="shared" ref="L16:V16" si="0">SUM(L17-L12-L13-L14-L15)</f>
        <v>36196.430000000008</v>
      </c>
      <c r="M16" s="106">
        <f t="shared" si="0"/>
        <v>91295.43</v>
      </c>
      <c r="N16" s="106">
        <f t="shared" si="0"/>
        <v>83544.429999999993</v>
      </c>
      <c r="O16" s="106">
        <f t="shared" si="0"/>
        <v>122508.43</v>
      </c>
      <c r="P16" s="106">
        <f t="shared" si="0"/>
        <v>148837.43</v>
      </c>
      <c r="Q16" s="106">
        <f t="shared" si="0"/>
        <v>116056.43</v>
      </c>
      <c r="R16" s="106">
        <f t="shared" si="0"/>
        <v>88768.43</v>
      </c>
      <c r="S16" s="106">
        <f t="shared" si="0"/>
        <v>61892.429999999993</v>
      </c>
      <c r="T16" s="106">
        <f t="shared" si="0"/>
        <v>80296.429999999993</v>
      </c>
      <c r="U16" s="106">
        <f t="shared" si="0"/>
        <v>58680.429999999993</v>
      </c>
      <c r="V16" s="106">
        <f t="shared" si="0"/>
        <v>61194.429999999993</v>
      </c>
    </row>
    <row r="17" spans="5:22" x14ac:dyDescent="0.25">
      <c r="F17" s="127"/>
      <c r="G17" s="128"/>
      <c r="H17" s="129" t="s">
        <v>24</v>
      </c>
      <c r="I17" s="129"/>
      <c r="J17" s="154">
        <f>SUM(J12:J16)</f>
        <v>104357.93</v>
      </c>
      <c r="K17" s="17">
        <f>CF!G33</f>
        <v>90776.430000000008</v>
      </c>
      <c r="L17" s="17">
        <f>CF!H33</f>
        <v>129655.43000000001</v>
      </c>
      <c r="M17" s="17">
        <f>CF!I33</f>
        <v>204304.43</v>
      </c>
      <c r="N17" s="17">
        <f>CF!J33</f>
        <v>220903.43</v>
      </c>
      <c r="O17" s="17">
        <f>CF!K33</f>
        <v>188667.43</v>
      </c>
      <c r="P17" s="17">
        <f>CF!L33</f>
        <v>218696.43</v>
      </c>
      <c r="Q17" s="17">
        <f>CF!M33</f>
        <v>164915.43</v>
      </c>
      <c r="R17" s="17">
        <f>CF!N33</f>
        <v>133627.43</v>
      </c>
      <c r="S17" s="17">
        <f>CF!O33</f>
        <v>105851.43</v>
      </c>
      <c r="T17" s="17">
        <f>CF!P33</f>
        <v>117655.43</v>
      </c>
      <c r="U17" s="17">
        <f>CF!Q33</f>
        <v>96739.43</v>
      </c>
      <c r="V17" s="17">
        <f>CF!R33</f>
        <v>130053.43</v>
      </c>
    </row>
    <row r="18" spans="5:22" x14ac:dyDescent="0.25">
      <c r="E18" s="130"/>
      <c r="F18" s="127"/>
      <c r="G18" s="128" t="s">
        <v>29</v>
      </c>
      <c r="H18" s="129"/>
      <c r="I18" s="129"/>
      <c r="J18" s="154">
        <v>0</v>
      </c>
      <c r="K18" s="17">
        <f>SUM('BS wrksht'!C14)</f>
        <v>1000</v>
      </c>
      <c r="L18" s="17">
        <f>SUM('BS wrksht'!D14)</f>
        <v>2000</v>
      </c>
      <c r="M18" s="17">
        <f>SUM('BS wrksht'!E14)</f>
        <v>3000</v>
      </c>
      <c r="N18" s="17">
        <f>SUM('BS wrksht'!F14)</f>
        <v>4000</v>
      </c>
      <c r="O18" s="17">
        <f>SUM('BS wrksht'!G14)</f>
        <v>1000</v>
      </c>
      <c r="P18" s="17">
        <f>SUM('BS wrksht'!H14)</f>
        <v>0</v>
      </c>
      <c r="Q18" s="17">
        <f>SUM('BS wrksht'!I14)</f>
        <v>3000</v>
      </c>
      <c r="R18" s="17">
        <f>SUM('BS wrksht'!J14)</f>
        <v>3000</v>
      </c>
      <c r="S18" s="17">
        <f>SUM('BS wrksht'!K14)</f>
        <v>1000</v>
      </c>
      <c r="T18" s="17">
        <f>SUM('BS wrksht'!L14)</f>
        <v>0</v>
      </c>
      <c r="U18" s="17">
        <f>SUM('BS wrksht'!M14)</f>
        <v>0</v>
      </c>
      <c r="V18" s="17">
        <f>SUM('BS wrksht'!N14)</f>
        <v>0</v>
      </c>
    </row>
    <row r="19" spans="5:22" x14ac:dyDescent="0.25">
      <c r="E19" s="130"/>
      <c r="F19" s="127"/>
      <c r="G19" s="128" t="s">
        <v>30</v>
      </c>
      <c r="H19" s="129"/>
      <c r="I19" s="129"/>
      <c r="J19" s="154">
        <v>53126.559999999998</v>
      </c>
      <c r="K19" s="17">
        <f>SUM('BS wrksht'!C9)</f>
        <v>56580.78</v>
      </c>
      <c r="L19" s="17">
        <f>SUM('BS wrksht'!D9)</f>
        <v>60430.78</v>
      </c>
      <c r="M19" s="17">
        <f>SUM('BS wrksht'!E9)</f>
        <v>64280.78</v>
      </c>
      <c r="N19" s="17">
        <f>SUM('BS wrksht'!F9)</f>
        <v>68130.78</v>
      </c>
      <c r="O19" s="17">
        <f>SUM('BS wrksht'!G9)</f>
        <v>71980.78</v>
      </c>
      <c r="P19" s="17">
        <f>SUM('BS wrksht'!H9)</f>
        <v>24680.78</v>
      </c>
      <c r="Q19" s="17">
        <f>SUM('BS wrksht'!I9)</f>
        <v>7380.7799999999988</v>
      </c>
      <c r="R19" s="17">
        <f>SUM('BS wrksht'!J9)</f>
        <v>10080.779999999999</v>
      </c>
      <c r="S19" s="17">
        <f>SUM('BS wrksht'!K9)</f>
        <v>12780.779999999999</v>
      </c>
      <c r="T19" s="17">
        <f>SUM('BS wrksht'!L9)</f>
        <v>15480.779999999999</v>
      </c>
      <c r="U19" s="17">
        <f>SUM('BS wrksht'!M9)</f>
        <v>18180.78</v>
      </c>
      <c r="V19" s="17">
        <f>SUM('BS wrksht'!N9)</f>
        <v>20880.78</v>
      </c>
    </row>
    <row r="20" spans="5:22" s="52" customFormat="1" x14ac:dyDescent="0.25">
      <c r="E20" s="130"/>
      <c r="F20" s="127"/>
      <c r="G20" s="128" t="s">
        <v>25</v>
      </c>
      <c r="H20" s="129"/>
      <c r="I20" s="129"/>
      <c r="J20" s="154">
        <v>39291.379999999997</v>
      </c>
      <c r="K20" s="17">
        <f>SUM('BS wrksht'!C20)</f>
        <v>40291</v>
      </c>
      <c r="L20" s="17">
        <f>SUM('BS wrksht'!D20)</f>
        <v>41291</v>
      </c>
      <c r="M20" s="17">
        <f>SUM('BS wrksht'!E20)</f>
        <v>42291</v>
      </c>
      <c r="N20" s="17">
        <f>SUM('BS wrksht'!F20)</f>
        <v>43291</v>
      </c>
      <c r="O20" s="17">
        <f>SUM('BS wrksht'!G20)</f>
        <v>40291</v>
      </c>
      <c r="P20" s="17">
        <f>SUM('BS wrksht'!H20)</f>
        <v>39291</v>
      </c>
      <c r="Q20" s="17">
        <f>SUM('BS wrksht'!I20)</f>
        <v>42291</v>
      </c>
      <c r="R20" s="17">
        <f>SUM('BS wrksht'!J20)</f>
        <v>42291</v>
      </c>
      <c r="S20" s="17">
        <f>SUM('BS wrksht'!K20)</f>
        <v>40291</v>
      </c>
      <c r="T20" s="17">
        <f>SUM('BS wrksht'!L20)</f>
        <v>39291</v>
      </c>
      <c r="U20" s="17">
        <f>SUM('BS wrksht'!M20)</f>
        <v>39291</v>
      </c>
      <c r="V20" s="17">
        <f>SUM('BS wrksht'!N20)</f>
        <v>39291</v>
      </c>
    </row>
    <row r="21" spans="5:22" x14ac:dyDescent="0.25">
      <c r="E21" s="52"/>
      <c r="F21" s="127"/>
      <c r="G21" s="128" t="s">
        <v>3</v>
      </c>
      <c r="H21" s="129"/>
      <c r="I21" s="129"/>
      <c r="J21" s="154">
        <v>10628.74</v>
      </c>
      <c r="K21" s="17">
        <v>10000</v>
      </c>
      <c r="L21" s="17">
        <v>11600</v>
      </c>
      <c r="M21" s="17">
        <v>13200</v>
      </c>
      <c r="N21" s="17">
        <v>12800</v>
      </c>
      <c r="O21" s="17">
        <v>12400</v>
      </c>
      <c r="P21" s="17">
        <v>18400</v>
      </c>
      <c r="Q21" s="17">
        <v>17600</v>
      </c>
      <c r="R21" s="17">
        <v>16000</v>
      </c>
      <c r="S21" s="17">
        <v>14000</v>
      </c>
      <c r="T21" s="17">
        <v>12000</v>
      </c>
      <c r="U21" s="17">
        <v>11500</v>
      </c>
      <c r="V21" s="17">
        <v>10000</v>
      </c>
    </row>
    <row r="22" spans="5:22" x14ac:dyDescent="0.25">
      <c r="F22" s="127"/>
      <c r="G22" s="128" t="s">
        <v>26</v>
      </c>
      <c r="H22" s="129"/>
      <c r="I22" s="129"/>
      <c r="J22" s="154">
        <v>21494.33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  <c r="U22" s="70">
        <v>0</v>
      </c>
      <c r="V22" s="70">
        <v>0</v>
      </c>
    </row>
    <row r="23" spans="5:22" ht="11.25" customHeight="1" x14ac:dyDescent="0.25">
      <c r="G23" s="120" t="s">
        <v>4</v>
      </c>
      <c r="H23" s="110"/>
      <c r="I23" s="110"/>
      <c r="J23" s="156">
        <f>SUM(J17:J22)</f>
        <v>228898.94</v>
      </c>
      <c r="K23" s="79">
        <f>SUM(K17:K22)</f>
        <v>198648.21000000002</v>
      </c>
      <c r="L23" s="79">
        <f t="shared" ref="L23:V23" si="1">SUM(L17:L22)</f>
        <v>244977.21</v>
      </c>
      <c r="M23" s="79">
        <f t="shared" si="1"/>
        <v>327076.20999999996</v>
      </c>
      <c r="N23" s="79">
        <f t="shared" si="1"/>
        <v>349125.20999999996</v>
      </c>
      <c r="O23" s="79">
        <f t="shared" si="1"/>
        <v>314339.20999999996</v>
      </c>
      <c r="P23" s="79">
        <f t="shared" si="1"/>
        <v>301068.20999999996</v>
      </c>
      <c r="Q23" s="79">
        <f t="shared" si="1"/>
        <v>235187.21</v>
      </c>
      <c r="R23" s="79">
        <f t="shared" si="1"/>
        <v>204999.21</v>
      </c>
      <c r="S23" s="79">
        <f t="shared" si="1"/>
        <v>173923.21</v>
      </c>
      <c r="T23" s="79">
        <f t="shared" si="1"/>
        <v>184427.21</v>
      </c>
      <c r="U23" s="79">
        <f t="shared" si="1"/>
        <v>165711.21</v>
      </c>
      <c r="V23" s="79">
        <f t="shared" si="1"/>
        <v>200225.21</v>
      </c>
    </row>
    <row r="24" spans="5:22" x14ac:dyDescent="0.25">
      <c r="G24" s="120"/>
      <c r="H24" s="110"/>
      <c r="I24" s="110"/>
      <c r="J24" s="157"/>
      <c r="K24" s="111"/>
      <c r="L24" s="111"/>
      <c r="M24" s="111"/>
      <c r="N24" s="72"/>
      <c r="O24" s="72"/>
      <c r="P24" s="72"/>
      <c r="Q24" s="72"/>
      <c r="R24" s="72"/>
      <c r="S24" s="72"/>
      <c r="T24" s="72"/>
      <c r="U24" s="72"/>
      <c r="V24" s="72"/>
    </row>
    <row r="25" spans="5:22" x14ac:dyDescent="0.25">
      <c r="F25" s="131"/>
      <c r="G25" s="120" t="s">
        <v>5</v>
      </c>
      <c r="H25" s="129"/>
      <c r="I25" s="129"/>
      <c r="J25" s="157"/>
      <c r="K25" s="111"/>
      <c r="L25" s="111"/>
      <c r="M25" s="111"/>
      <c r="N25" s="72"/>
      <c r="O25" s="72"/>
      <c r="P25" s="72"/>
      <c r="Q25" s="72"/>
      <c r="R25" s="72"/>
      <c r="S25" s="72"/>
      <c r="T25" s="72"/>
      <c r="U25" s="72"/>
      <c r="V25" s="72"/>
    </row>
    <row r="26" spans="5:22" x14ac:dyDescent="0.25">
      <c r="F26" s="127"/>
      <c r="G26" s="127" t="s">
        <v>6</v>
      </c>
      <c r="H26" s="129"/>
      <c r="I26" s="129"/>
      <c r="J26" s="154">
        <v>148154.45000000001</v>
      </c>
      <c r="K26" s="17">
        <v>148154</v>
      </c>
      <c r="L26" s="17">
        <v>148154</v>
      </c>
      <c r="M26" s="17">
        <v>148154</v>
      </c>
      <c r="N26" s="17">
        <v>148154</v>
      </c>
      <c r="O26" s="17">
        <v>148154</v>
      </c>
      <c r="P26" s="17">
        <v>148154</v>
      </c>
      <c r="Q26" s="17">
        <v>148154</v>
      </c>
      <c r="R26" s="17">
        <v>148154</v>
      </c>
      <c r="S26" s="17">
        <v>148154</v>
      </c>
      <c r="T26" s="17">
        <v>148154</v>
      </c>
      <c r="U26" s="17">
        <v>148154</v>
      </c>
      <c r="V26" s="17">
        <v>148154</v>
      </c>
    </row>
    <row r="27" spans="5:22" s="52" customFormat="1" x14ac:dyDescent="0.25">
      <c r="E27" s="15"/>
      <c r="F27" s="127"/>
      <c r="G27" s="127" t="s">
        <v>7</v>
      </c>
      <c r="H27" s="129"/>
      <c r="I27" s="129"/>
      <c r="J27" s="154">
        <v>-7805.7</v>
      </c>
      <c r="K27" s="17">
        <v>-7806</v>
      </c>
      <c r="L27" s="17">
        <v>-7806</v>
      </c>
      <c r="M27" s="17">
        <v>-7806</v>
      </c>
      <c r="N27" s="17">
        <v>-7806</v>
      </c>
      <c r="O27" s="17">
        <v>-7806</v>
      </c>
      <c r="P27" s="17">
        <v>-7806</v>
      </c>
      <c r="Q27" s="17">
        <v>-7806</v>
      </c>
      <c r="R27" s="17">
        <v>-7806</v>
      </c>
      <c r="S27" s="17">
        <v>-7806</v>
      </c>
      <c r="T27" s="17">
        <v>-7806</v>
      </c>
      <c r="U27" s="17">
        <v>-7806</v>
      </c>
      <c r="V27" s="17">
        <v>-7806</v>
      </c>
    </row>
    <row r="28" spans="5:22" ht="16.8" customHeight="1" x14ac:dyDescent="0.25">
      <c r="E28" s="52"/>
      <c r="F28" s="52"/>
      <c r="G28" s="122" t="s">
        <v>8</v>
      </c>
      <c r="H28" s="132"/>
      <c r="I28" s="132"/>
      <c r="J28" s="158">
        <f>SUM(J26:J27)</f>
        <v>140348.75</v>
      </c>
      <c r="K28" s="75">
        <f>SUM(K26:K27)</f>
        <v>140348</v>
      </c>
      <c r="L28" s="75">
        <f t="shared" ref="L28:V28" si="2">SUM(L26:L27)</f>
        <v>140348</v>
      </c>
      <c r="M28" s="75">
        <f t="shared" si="2"/>
        <v>140348</v>
      </c>
      <c r="N28" s="75">
        <f t="shared" si="2"/>
        <v>140348</v>
      </c>
      <c r="O28" s="75">
        <f t="shared" si="2"/>
        <v>140348</v>
      </c>
      <c r="P28" s="75">
        <f t="shared" si="2"/>
        <v>140348</v>
      </c>
      <c r="Q28" s="75">
        <f t="shared" si="2"/>
        <v>140348</v>
      </c>
      <c r="R28" s="75">
        <f t="shared" si="2"/>
        <v>140348</v>
      </c>
      <c r="S28" s="75">
        <f t="shared" si="2"/>
        <v>140348</v>
      </c>
      <c r="T28" s="75">
        <f t="shared" si="2"/>
        <v>140348</v>
      </c>
      <c r="U28" s="75">
        <f t="shared" si="2"/>
        <v>140348</v>
      </c>
      <c r="V28" s="75">
        <f t="shared" si="2"/>
        <v>140348</v>
      </c>
    </row>
    <row r="29" spans="5:22" s="52" customFormat="1" x14ac:dyDescent="0.25">
      <c r="E29" s="15"/>
      <c r="F29" s="15"/>
      <c r="G29" s="120"/>
      <c r="H29" s="110"/>
      <c r="I29" s="110"/>
      <c r="J29" s="159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</row>
    <row r="30" spans="5:22" x14ac:dyDescent="0.25">
      <c r="E30" s="52"/>
      <c r="F30" s="127"/>
      <c r="G30" s="133" t="s">
        <v>27</v>
      </c>
      <c r="H30" s="129"/>
      <c r="I30" s="129"/>
      <c r="J30" s="154">
        <v>26041.06</v>
      </c>
      <c r="K30" s="17">
        <v>27002</v>
      </c>
      <c r="L30" s="17">
        <v>27002</v>
      </c>
      <c r="M30" s="17">
        <v>27002</v>
      </c>
      <c r="N30" s="17">
        <v>27002</v>
      </c>
      <c r="O30" s="17">
        <v>27002</v>
      </c>
      <c r="P30" s="17">
        <v>27002</v>
      </c>
      <c r="Q30" s="17">
        <v>27002</v>
      </c>
      <c r="R30" s="17">
        <v>27002</v>
      </c>
      <c r="S30" s="17">
        <v>27002</v>
      </c>
      <c r="T30" s="17">
        <v>27002</v>
      </c>
      <c r="U30" s="17">
        <v>27002</v>
      </c>
      <c r="V30" s="17">
        <v>27002</v>
      </c>
    </row>
    <row r="31" spans="5:22" ht="13.8" thickBot="1" x14ac:dyDescent="0.3">
      <c r="G31" s="120" t="s">
        <v>9</v>
      </c>
      <c r="H31" s="110"/>
      <c r="I31" s="110"/>
      <c r="J31" s="160">
        <f>J23+J28+J30</f>
        <v>395288.75</v>
      </c>
      <c r="K31" s="80">
        <f>K23+K28+K30</f>
        <v>365998.21</v>
      </c>
      <c r="L31" s="80">
        <f t="shared" ref="L31:V31" si="3">L23+L28+L30</f>
        <v>412327.20999999996</v>
      </c>
      <c r="M31" s="80">
        <f t="shared" si="3"/>
        <v>494426.20999999996</v>
      </c>
      <c r="N31" s="80">
        <f t="shared" si="3"/>
        <v>516475.20999999996</v>
      </c>
      <c r="O31" s="80">
        <f t="shared" si="3"/>
        <v>481689.20999999996</v>
      </c>
      <c r="P31" s="80">
        <f t="shared" si="3"/>
        <v>468418.20999999996</v>
      </c>
      <c r="Q31" s="80">
        <f t="shared" si="3"/>
        <v>402537.20999999996</v>
      </c>
      <c r="R31" s="80">
        <f t="shared" si="3"/>
        <v>372349.20999999996</v>
      </c>
      <c r="S31" s="80">
        <f t="shared" si="3"/>
        <v>341273.20999999996</v>
      </c>
      <c r="T31" s="80">
        <f t="shared" si="3"/>
        <v>351777.20999999996</v>
      </c>
      <c r="U31" s="80">
        <f t="shared" si="3"/>
        <v>333061.20999999996</v>
      </c>
      <c r="V31" s="80">
        <f t="shared" si="3"/>
        <v>367575.20999999996</v>
      </c>
    </row>
    <row r="32" spans="5:22" ht="13.8" thickTop="1" x14ac:dyDescent="0.25">
      <c r="F32" s="129"/>
      <c r="G32" s="129"/>
      <c r="H32" s="129"/>
      <c r="I32" s="129"/>
      <c r="J32" s="157"/>
      <c r="K32" s="111"/>
      <c r="L32" s="111"/>
      <c r="M32" s="111"/>
      <c r="N32" s="72"/>
      <c r="O32" s="72"/>
      <c r="P32" s="72"/>
      <c r="Q32" s="72"/>
      <c r="R32" s="72"/>
      <c r="S32" s="72"/>
      <c r="T32" s="72"/>
      <c r="U32" s="72"/>
      <c r="V32" s="72"/>
    </row>
    <row r="33" spans="5:22" x14ac:dyDescent="0.25">
      <c r="F33" s="120" t="s">
        <v>10</v>
      </c>
      <c r="G33" s="110"/>
      <c r="H33" s="110"/>
      <c r="I33" s="110"/>
      <c r="J33" s="161"/>
      <c r="K33" s="112"/>
      <c r="L33" s="112"/>
      <c r="M33" s="112"/>
      <c r="N33" s="72"/>
      <c r="O33" s="72"/>
      <c r="P33" s="72"/>
      <c r="Q33" s="72"/>
      <c r="R33" s="72"/>
      <c r="S33" s="72"/>
      <c r="T33" s="72"/>
      <c r="U33" s="72"/>
      <c r="V33" s="72"/>
    </row>
    <row r="34" spans="5:22" s="52" customFormat="1" x14ac:dyDescent="0.25">
      <c r="E34" s="15"/>
      <c r="F34" s="15"/>
      <c r="G34" s="110" t="s">
        <v>11</v>
      </c>
      <c r="H34" s="110"/>
      <c r="I34" s="110"/>
      <c r="J34" s="154"/>
      <c r="K34" s="70"/>
      <c r="L34" s="70"/>
      <c r="M34" s="70"/>
      <c r="N34" s="72"/>
      <c r="O34" s="72"/>
      <c r="P34" s="72"/>
      <c r="Q34" s="72"/>
      <c r="R34" s="72"/>
      <c r="S34" s="72"/>
      <c r="T34" s="72"/>
      <c r="U34" s="72"/>
      <c r="V34" s="72"/>
    </row>
    <row r="35" spans="5:22" x14ac:dyDescent="0.25">
      <c r="E35" s="52"/>
      <c r="F35" s="52"/>
      <c r="G35" s="133" t="s">
        <v>12</v>
      </c>
      <c r="H35" s="129"/>
      <c r="I35" s="129"/>
      <c r="J35" s="154">
        <v>51663.15</v>
      </c>
      <c r="K35" s="17">
        <f>SUM('BS wrksht'!C26)</f>
        <v>61482</v>
      </c>
      <c r="L35" s="17">
        <f>SUM('BS wrksht'!D26)</f>
        <v>64568</v>
      </c>
      <c r="M35" s="17">
        <f>SUM('BS wrksht'!E26)</f>
        <v>65784</v>
      </c>
      <c r="N35" s="17">
        <f>SUM('BS wrksht'!F26)</f>
        <v>71050</v>
      </c>
      <c r="O35" s="17">
        <f>SUM('BS wrksht'!G26)</f>
        <v>69326</v>
      </c>
      <c r="P35" s="17">
        <f>SUM('BS wrksht'!H26)</f>
        <v>70832</v>
      </c>
      <c r="Q35" s="17">
        <f>SUM('BS wrksht'!I26)</f>
        <v>31803</v>
      </c>
      <c r="R35" s="17">
        <f>SUM('BS wrksht'!J26)</f>
        <v>22687</v>
      </c>
      <c r="S35" s="17">
        <f>SUM('BS wrksht'!K26)</f>
        <v>13213</v>
      </c>
      <c r="T35" s="17">
        <f>SUM('BS wrksht'!L26)</f>
        <v>33499</v>
      </c>
      <c r="U35" s="17">
        <f>SUM('BS wrksht'!M26)</f>
        <v>23990</v>
      </c>
      <c r="V35" s="17">
        <f>SUM('BS wrksht'!N26)</f>
        <v>24311</v>
      </c>
    </row>
    <row r="36" spans="5:22" s="52" customFormat="1" x14ac:dyDescent="0.25">
      <c r="E36" s="15"/>
      <c r="F36" s="15"/>
      <c r="G36" s="133" t="s">
        <v>28</v>
      </c>
      <c r="H36" s="129"/>
      <c r="I36" s="129"/>
      <c r="J36" s="154">
        <v>42361.24</v>
      </c>
      <c r="K36" s="17">
        <v>32500</v>
      </c>
      <c r="L36" s="17">
        <v>30000</v>
      </c>
      <c r="M36" s="17">
        <v>28000</v>
      </c>
      <c r="N36" s="17">
        <v>25500</v>
      </c>
      <c r="O36" s="17">
        <v>20500</v>
      </c>
      <c r="P36" s="17">
        <v>17000</v>
      </c>
      <c r="Q36" s="17">
        <v>15000</v>
      </c>
      <c r="R36" s="17">
        <v>13500</v>
      </c>
      <c r="S36" s="17">
        <v>10100</v>
      </c>
      <c r="T36" s="17">
        <v>9500</v>
      </c>
      <c r="U36" s="17">
        <v>7700</v>
      </c>
      <c r="V36" s="17">
        <v>44000</v>
      </c>
    </row>
    <row r="37" spans="5:22" s="52" customFormat="1" x14ac:dyDescent="0.25">
      <c r="G37" s="133" t="s">
        <v>105</v>
      </c>
      <c r="H37" s="129"/>
      <c r="I37" s="129"/>
      <c r="J37" s="154">
        <v>17040.02</v>
      </c>
      <c r="K37" s="17">
        <v>10600</v>
      </c>
      <c r="L37" s="17">
        <v>53600</v>
      </c>
      <c r="M37" s="17">
        <v>75150</v>
      </c>
      <c r="N37" s="17">
        <v>102000</v>
      </c>
      <c r="O37" s="17">
        <v>35800</v>
      </c>
      <c r="P37" s="17">
        <v>43000</v>
      </c>
      <c r="Q37" s="17">
        <v>24000</v>
      </c>
      <c r="R37" s="17">
        <v>21500</v>
      </c>
      <c r="S37" s="17">
        <v>24000</v>
      </c>
      <c r="T37" s="17">
        <v>18000</v>
      </c>
      <c r="U37" s="17">
        <v>20500</v>
      </c>
      <c r="V37" s="17">
        <v>15000</v>
      </c>
    </row>
    <row r="38" spans="5:22" s="52" customFormat="1" x14ac:dyDescent="0.25">
      <c r="G38" s="133" t="s">
        <v>104</v>
      </c>
      <c r="H38" s="129"/>
      <c r="I38" s="129"/>
      <c r="J38" s="154">
        <v>2290</v>
      </c>
      <c r="K38" s="17">
        <v>750</v>
      </c>
      <c r="L38" s="17">
        <v>11000</v>
      </c>
      <c r="M38" s="17">
        <v>50000</v>
      </c>
      <c r="N38" s="17">
        <v>40000</v>
      </c>
      <c r="O38" s="17">
        <v>44500</v>
      </c>
      <c r="P38" s="17">
        <v>32000</v>
      </c>
      <c r="Q38" s="17">
        <v>43000</v>
      </c>
      <c r="R38" s="17">
        <v>36000</v>
      </c>
      <c r="S38" s="17">
        <v>23000</v>
      </c>
      <c r="T38" s="17">
        <v>14000</v>
      </c>
      <c r="U38" s="17">
        <v>14500</v>
      </c>
      <c r="V38" s="17">
        <v>500</v>
      </c>
    </row>
    <row r="39" spans="5:22" x14ac:dyDescent="0.25">
      <c r="E39" s="52"/>
      <c r="F39" s="52"/>
      <c r="G39" s="133" t="s">
        <v>31</v>
      </c>
      <c r="H39" s="129"/>
      <c r="I39" s="129"/>
      <c r="J39" s="154">
        <v>1840.53</v>
      </c>
      <c r="K39" s="17">
        <v>3125</v>
      </c>
      <c r="L39" s="17">
        <v>3125</v>
      </c>
      <c r="M39" s="17">
        <v>3125</v>
      </c>
      <c r="N39" s="17">
        <v>3125</v>
      </c>
      <c r="O39" s="17">
        <v>3125</v>
      </c>
      <c r="P39" s="17">
        <v>3125</v>
      </c>
      <c r="Q39" s="17">
        <v>3000</v>
      </c>
      <c r="R39" s="17">
        <v>2900</v>
      </c>
      <c r="S39" s="17">
        <v>2900</v>
      </c>
      <c r="T39" s="17">
        <v>2900</v>
      </c>
      <c r="U39" s="17">
        <v>2900</v>
      </c>
      <c r="V39" s="17">
        <v>2900</v>
      </c>
    </row>
    <row r="40" spans="5:22" x14ac:dyDescent="0.25">
      <c r="G40" s="120" t="s">
        <v>13</v>
      </c>
      <c r="H40" s="110"/>
      <c r="I40" s="110"/>
      <c r="J40" s="158">
        <f>SUM(J35:J39)</f>
        <v>115194.94</v>
      </c>
      <c r="K40" s="75">
        <f>SUM(K35:K39)</f>
        <v>108457</v>
      </c>
      <c r="L40" s="75">
        <f t="shared" ref="L40:V40" si="4">SUM(L35:L39)</f>
        <v>162293</v>
      </c>
      <c r="M40" s="75">
        <f t="shared" si="4"/>
        <v>222059</v>
      </c>
      <c r="N40" s="75">
        <f t="shared" si="4"/>
        <v>241675</v>
      </c>
      <c r="O40" s="75">
        <f t="shared" si="4"/>
        <v>173251</v>
      </c>
      <c r="P40" s="75">
        <f t="shared" si="4"/>
        <v>165957</v>
      </c>
      <c r="Q40" s="75">
        <f t="shared" si="4"/>
        <v>116803</v>
      </c>
      <c r="R40" s="75">
        <f t="shared" si="4"/>
        <v>96587</v>
      </c>
      <c r="S40" s="75">
        <f t="shared" si="4"/>
        <v>73213</v>
      </c>
      <c r="T40" s="75">
        <f t="shared" si="4"/>
        <v>77899</v>
      </c>
      <c r="U40" s="75">
        <f t="shared" si="4"/>
        <v>69590</v>
      </c>
      <c r="V40" s="75">
        <f t="shared" si="4"/>
        <v>86711</v>
      </c>
    </row>
    <row r="41" spans="5:22" x14ac:dyDescent="0.25">
      <c r="F41" s="110"/>
      <c r="G41" s="120" t="s">
        <v>14</v>
      </c>
      <c r="H41" s="110"/>
      <c r="I41" s="110"/>
      <c r="J41" s="157"/>
      <c r="K41" s="111"/>
      <c r="L41" s="111"/>
      <c r="M41" s="111"/>
      <c r="N41" s="72"/>
      <c r="O41" s="72"/>
      <c r="P41" s="72"/>
      <c r="Q41" s="72"/>
      <c r="R41" s="72"/>
      <c r="S41" s="72"/>
      <c r="T41" s="72"/>
      <c r="U41" s="72"/>
      <c r="V41" s="72"/>
    </row>
    <row r="42" spans="5:22" x14ac:dyDescent="0.25">
      <c r="G42" s="133" t="s">
        <v>32</v>
      </c>
      <c r="H42" s="129"/>
      <c r="I42" s="129"/>
      <c r="J42" s="154">
        <v>257359.38</v>
      </c>
      <c r="K42" s="17">
        <v>280094</v>
      </c>
      <c r="L42" s="17">
        <v>280094</v>
      </c>
      <c r="M42" s="17">
        <v>280094</v>
      </c>
      <c r="N42" s="17">
        <v>280094</v>
      </c>
      <c r="O42" s="17">
        <v>280094</v>
      </c>
      <c r="P42" s="17">
        <v>280094</v>
      </c>
      <c r="Q42" s="17">
        <v>280094</v>
      </c>
      <c r="R42" s="17">
        <v>280094</v>
      </c>
      <c r="S42" s="17">
        <v>280094</v>
      </c>
      <c r="T42" s="17">
        <v>280094</v>
      </c>
      <c r="U42" s="17">
        <v>280094</v>
      </c>
      <c r="V42" s="17">
        <v>280094</v>
      </c>
    </row>
    <row r="43" spans="5:22" x14ac:dyDescent="0.25">
      <c r="F43" s="52"/>
      <c r="G43" s="133" t="s">
        <v>15</v>
      </c>
      <c r="H43" s="129"/>
      <c r="I43" s="129"/>
      <c r="J43" s="154">
        <v>22734.9</v>
      </c>
      <c r="K43" s="17">
        <f>'Income Statement'!B71</f>
        <v>-22552</v>
      </c>
      <c r="L43" s="17">
        <f>K43+'Income Statement'!C71</f>
        <v>-30059</v>
      </c>
      <c r="M43" s="17">
        <f>L43+'Income Statement'!D71</f>
        <v>-7726</v>
      </c>
      <c r="N43" s="17">
        <f>M43+'Income Statement'!E71</f>
        <v>-5293</v>
      </c>
      <c r="O43" s="17">
        <f>N43+'Income Statement'!F71</f>
        <v>28345</v>
      </c>
      <c r="P43" s="17">
        <f>O43+'Income Statement'!G71</f>
        <v>22368</v>
      </c>
      <c r="Q43" s="17">
        <f>P43+'Income Statement'!H71</f>
        <v>5641</v>
      </c>
      <c r="R43" s="17">
        <f>Q43+'Income Statement'!I71</f>
        <v>-4331</v>
      </c>
      <c r="S43" s="17">
        <f>R43+'Income Statement'!J71</f>
        <v>-12033</v>
      </c>
      <c r="T43" s="17">
        <f>S43+'Income Statement'!K71</f>
        <v>-6215</v>
      </c>
      <c r="U43" s="17">
        <f>T43+'Income Statement'!L71</f>
        <v>-16622</v>
      </c>
      <c r="V43" s="17">
        <f>U43+'Income Statement'!M71</f>
        <v>771</v>
      </c>
    </row>
    <row r="44" spans="5:22" x14ac:dyDescent="0.25">
      <c r="F44" s="110"/>
      <c r="G44" s="120" t="s">
        <v>16</v>
      </c>
      <c r="H44" s="110"/>
      <c r="I44" s="110"/>
      <c r="J44" s="156">
        <f>SUM(J42:J43)</f>
        <v>280094.28000000003</v>
      </c>
      <c r="K44" s="79">
        <f>SUM(K42:K43)</f>
        <v>257542</v>
      </c>
      <c r="L44" s="79">
        <f>SUM(L42:L43)</f>
        <v>250035</v>
      </c>
      <c r="M44" s="79">
        <f t="shared" ref="M44:V44" si="5">SUM(M42:M43)</f>
        <v>272368</v>
      </c>
      <c r="N44" s="79">
        <f t="shared" si="5"/>
        <v>274801</v>
      </c>
      <c r="O44" s="79">
        <f t="shared" si="5"/>
        <v>308439</v>
      </c>
      <c r="P44" s="79">
        <f t="shared" si="5"/>
        <v>302462</v>
      </c>
      <c r="Q44" s="79">
        <f t="shared" si="5"/>
        <v>285735</v>
      </c>
      <c r="R44" s="79">
        <f t="shared" si="5"/>
        <v>275763</v>
      </c>
      <c r="S44" s="79">
        <f t="shared" si="5"/>
        <v>268061</v>
      </c>
      <c r="T44" s="79">
        <f t="shared" si="5"/>
        <v>273879</v>
      </c>
      <c r="U44" s="79">
        <f t="shared" si="5"/>
        <v>263472</v>
      </c>
      <c r="V44" s="79">
        <f t="shared" si="5"/>
        <v>280865</v>
      </c>
    </row>
    <row r="45" spans="5:22" ht="13.8" thickBot="1" x14ac:dyDescent="0.3">
      <c r="F45" s="110"/>
      <c r="G45" s="120" t="s">
        <v>17</v>
      </c>
      <c r="H45" s="110"/>
      <c r="I45" s="110"/>
      <c r="J45" s="160">
        <f>J40+J44</f>
        <v>395289.22000000003</v>
      </c>
      <c r="K45" s="80">
        <f>K40+K44</f>
        <v>365999</v>
      </c>
      <c r="L45" s="80">
        <f>L40+L44</f>
        <v>412328</v>
      </c>
      <c r="M45" s="80">
        <f t="shared" ref="M45:V45" si="6">M40+M44</f>
        <v>494427</v>
      </c>
      <c r="N45" s="80">
        <f t="shared" si="6"/>
        <v>516476</v>
      </c>
      <c r="O45" s="80">
        <f t="shared" si="6"/>
        <v>481690</v>
      </c>
      <c r="P45" s="80">
        <f t="shared" si="6"/>
        <v>468419</v>
      </c>
      <c r="Q45" s="80">
        <f t="shared" si="6"/>
        <v>402538</v>
      </c>
      <c r="R45" s="80">
        <f t="shared" si="6"/>
        <v>372350</v>
      </c>
      <c r="S45" s="80">
        <f t="shared" si="6"/>
        <v>341274</v>
      </c>
      <c r="T45" s="80">
        <f t="shared" si="6"/>
        <v>351778</v>
      </c>
      <c r="U45" s="80">
        <f t="shared" si="6"/>
        <v>333062</v>
      </c>
      <c r="V45" s="80">
        <f t="shared" si="6"/>
        <v>367576</v>
      </c>
    </row>
    <row r="46" spans="5:22" s="52" customFormat="1" ht="13.8" thickTop="1" x14ac:dyDescent="0.25">
      <c r="E46" s="15"/>
      <c r="F46" s="110"/>
      <c r="G46" s="120"/>
      <c r="H46" s="110"/>
      <c r="I46" s="110"/>
      <c r="J46" s="107"/>
      <c r="K46" s="111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</row>
    <row r="47" spans="5:22" x14ac:dyDescent="0.25">
      <c r="E47" s="52"/>
      <c r="F47" s="52"/>
      <c r="G47" s="122" t="s">
        <v>103</v>
      </c>
      <c r="H47" s="52"/>
      <c r="I47" s="52"/>
      <c r="J47" s="81">
        <f>J31-J45</f>
        <v>-0.47000000003026798</v>
      </c>
      <c r="K47" s="81">
        <f t="shared" ref="K47:V47" si="7">K31-K45</f>
        <v>-0.78999999997904524</v>
      </c>
      <c r="L47" s="81">
        <f t="shared" si="7"/>
        <v>-0.7900000000372529</v>
      </c>
      <c r="M47" s="81">
        <f t="shared" si="7"/>
        <v>-0.7900000000372529</v>
      </c>
      <c r="N47" s="81">
        <f t="shared" si="7"/>
        <v>-0.7900000000372529</v>
      </c>
      <c r="O47" s="81">
        <f t="shared" si="7"/>
        <v>-0.7900000000372529</v>
      </c>
      <c r="P47" s="81">
        <f t="shared" si="7"/>
        <v>-0.7900000000372529</v>
      </c>
      <c r="Q47" s="81">
        <f t="shared" si="7"/>
        <v>-0.7900000000372529</v>
      </c>
      <c r="R47" s="81">
        <f t="shared" si="7"/>
        <v>-0.7900000000372529</v>
      </c>
      <c r="S47" s="81">
        <f t="shared" si="7"/>
        <v>-0.7900000000372529</v>
      </c>
      <c r="T47" s="81">
        <f t="shared" si="7"/>
        <v>-0.7900000000372529</v>
      </c>
      <c r="U47" s="81">
        <f t="shared" si="7"/>
        <v>-0.7900000000372529</v>
      </c>
      <c r="V47" s="81">
        <f t="shared" si="7"/>
        <v>-0.7900000000372529</v>
      </c>
    </row>
    <row r="48" spans="5:22" x14ac:dyDescent="0.25"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6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T43" sqref="T43"/>
    </sheetView>
  </sheetViews>
  <sheetFormatPr defaultRowHeight="13.2" x14ac:dyDescent="0.25"/>
  <cols>
    <col min="2" max="2" width="8.33203125" customWidth="1"/>
    <col min="7" max="8" width="10.6640625" customWidth="1"/>
    <col min="9" max="10" width="10.6640625" style="15" customWidth="1"/>
    <col min="11" max="11" width="10.6640625" customWidth="1"/>
    <col min="12" max="17" width="10.6640625" style="15" customWidth="1"/>
    <col min="18" max="18" width="10.6640625" customWidth="1"/>
    <col min="19" max="19" width="10.109375" bestFit="1" customWidth="1"/>
  </cols>
  <sheetData>
    <row r="3" spans="1:20" x14ac:dyDescent="0.25">
      <c r="A3" s="170" t="s">
        <v>20</v>
      </c>
      <c r="B3" s="171"/>
      <c r="C3" s="171"/>
      <c r="D3" s="171"/>
      <c r="E3" s="171"/>
      <c r="F3" s="171"/>
      <c r="G3" s="171"/>
    </row>
    <row r="4" spans="1:20" x14ac:dyDescent="0.25">
      <c r="A4" s="170" t="s">
        <v>136</v>
      </c>
      <c r="B4" s="171"/>
      <c r="C4" s="171"/>
      <c r="D4" s="171"/>
      <c r="E4" s="171"/>
      <c r="F4" s="171"/>
      <c r="G4" s="171"/>
    </row>
    <row r="5" spans="1:20" x14ac:dyDescent="0.25">
      <c r="G5" s="12" t="s">
        <v>52</v>
      </c>
      <c r="H5" s="12" t="s">
        <v>53</v>
      </c>
      <c r="I5" s="108" t="s">
        <v>54</v>
      </c>
      <c r="J5" s="108" t="s">
        <v>55</v>
      </c>
      <c r="K5" s="12" t="s">
        <v>56</v>
      </c>
      <c r="L5" s="108" t="s">
        <v>57</v>
      </c>
      <c r="M5" s="108" t="s">
        <v>58</v>
      </c>
      <c r="N5" s="108" t="s">
        <v>59</v>
      </c>
      <c r="O5" s="108" t="s">
        <v>60</v>
      </c>
      <c r="P5" s="108" t="s">
        <v>61</v>
      </c>
      <c r="Q5" s="108" t="s">
        <v>62</v>
      </c>
      <c r="R5" s="12" t="s">
        <v>51</v>
      </c>
      <c r="S5" s="12"/>
      <c r="T5" s="12"/>
    </row>
    <row r="6" spans="1:20" x14ac:dyDescent="0.25">
      <c r="A6" s="6" t="s">
        <v>33</v>
      </c>
    </row>
    <row r="7" spans="1:20" x14ac:dyDescent="0.25">
      <c r="A7" s="3" t="s">
        <v>34</v>
      </c>
      <c r="G7" s="14">
        <f>SUM('Income Statement'!B71)</f>
        <v>-22552</v>
      </c>
      <c r="H7" s="14">
        <f>'Income Statement'!C71</f>
        <v>-7507</v>
      </c>
      <c r="I7" s="109">
        <f>'Income Statement'!D71</f>
        <v>22333</v>
      </c>
      <c r="J7" s="109">
        <f>'Income Statement'!E71</f>
        <v>2433</v>
      </c>
      <c r="K7" s="14">
        <f>'Income Statement'!F71</f>
        <v>33638</v>
      </c>
      <c r="L7" s="109">
        <f>'Income Statement'!G71</f>
        <v>-5977</v>
      </c>
      <c r="M7" s="109">
        <f>'Income Statement'!H71</f>
        <v>-16727</v>
      </c>
      <c r="N7" s="109">
        <f>'Income Statement'!I71</f>
        <v>-9972</v>
      </c>
      <c r="O7" s="109">
        <f>'Income Statement'!J71</f>
        <v>-7702</v>
      </c>
      <c r="P7" s="109">
        <f>'Income Statement'!K71</f>
        <v>5818</v>
      </c>
      <c r="Q7" s="109">
        <f>'Income Statement'!L71</f>
        <v>-10407</v>
      </c>
      <c r="R7" s="14">
        <f>'Income Statement'!M71</f>
        <v>17393</v>
      </c>
      <c r="S7" s="5">
        <f>SUM(G7:R7)</f>
        <v>771</v>
      </c>
    </row>
    <row r="8" spans="1:20" x14ac:dyDescent="0.25">
      <c r="A8" s="6" t="s">
        <v>35</v>
      </c>
      <c r="G8" s="14"/>
      <c r="H8" s="14"/>
      <c r="I8" s="109"/>
      <c r="J8" s="109"/>
      <c r="K8" s="14"/>
      <c r="L8" s="109"/>
      <c r="M8" s="109"/>
      <c r="N8" s="109"/>
      <c r="O8" s="109"/>
      <c r="P8" s="109"/>
      <c r="Q8" s="109"/>
      <c r="R8" s="14"/>
    </row>
    <row r="9" spans="1:20" x14ac:dyDescent="0.25">
      <c r="A9" s="8" t="s">
        <v>36</v>
      </c>
      <c r="G9" s="14">
        <f>BS!K27-BS!J27</f>
        <v>-0.3000000000001819</v>
      </c>
      <c r="H9" s="14">
        <f>BS!L27-BS!K27</f>
        <v>0</v>
      </c>
      <c r="I9" s="109">
        <f>BS!M27-BS!L27</f>
        <v>0</v>
      </c>
      <c r="J9" s="109">
        <f>BS!N27-BS!M27</f>
        <v>0</v>
      </c>
      <c r="K9" s="14">
        <f>BS!O27-BS!N27</f>
        <v>0</v>
      </c>
      <c r="L9" s="109">
        <f>BS!P27-BS!O27</f>
        <v>0</v>
      </c>
      <c r="M9" s="109">
        <f>BS!Q27-BS!P27</f>
        <v>0</v>
      </c>
      <c r="N9" s="109">
        <f>BS!R27-BS!Q27</f>
        <v>0</v>
      </c>
      <c r="O9" s="109">
        <f>BS!S27-BS!R27</f>
        <v>0</v>
      </c>
      <c r="P9" s="109">
        <f>BS!T27-BS!S27</f>
        <v>0</v>
      </c>
      <c r="Q9" s="109">
        <f>BS!U27-BS!T27</f>
        <v>0</v>
      </c>
      <c r="R9" s="14">
        <f>BS!V27-BS!U27</f>
        <v>0</v>
      </c>
      <c r="S9" s="5">
        <f>SUM(G9:R9)</f>
        <v>-0.3000000000001819</v>
      </c>
    </row>
    <row r="10" spans="1:20" x14ac:dyDescent="0.25">
      <c r="A10" s="3"/>
      <c r="G10" s="14"/>
      <c r="H10" s="14"/>
      <c r="I10" s="109"/>
      <c r="J10" s="109"/>
      <c r="K10" s="14"/>
      <c r="L10" s="109"/>
      <c r="M10" s="109"/>
      <c r="N10" s="109"/>
      <c r="O10" s="109"/>
      <c r="P10" s="109"/>
      <c r="Q10" s="109"/>
      <c r="R10" s="14"/>
    </row>
    <row r="11" spans="1:20" x14ac:dyDescent="0.25">
      <c r="A11" s="6" t="s">
        <v>37</v>
      </c>
      <c r="G11" s="14"/>
      <c r="H11" s="14"/>
      <c r="I11" s="109"/>
      <c r="J11" s="109"/>
      <c r="K11" s="14"/>
      <c r="L11" s="109"/>
      <c r="M11" s="109"/>
      <c r="N11" s="109"/>
      <c r="O11" s="109"/>
      <c r="P11" s="109"/>
      <c r="Q11" s="109"/>
      <c r="R11" s="14"/>
    </row>
    <row r="12" spans="1:20" x14ac:dyDescent="0.25">
      <c r="A12" s="8" t="s">
        <v>38</v>
      </c>
      <c r="G12" s="14">
        <f>(BS!J18+BS!J19)-(BS!K18+BS!K19)</f>
        <v>-4454.2200000000012</v>
      </c>
      <c r="H12" s="14">
        <f>(BS!K18+BS!K19)-(BS!L18+BS!L19)</f>
        <v>-4850</v>
      </c>
      <c r="I12" s="109">
        <f>(BS!L18+BS!L19)-(BS!M18+BS!M19)</f>
        <v>-4850</v>
      </c>
      <c r="J12" s="109">
        <f>(BS!M18+BS!M19)-(BS!N18+BS!N19)</f>
        <v>-4850</v>
      </c>
      <c r="K12" s="14">
        <f>(BS!N18+BS!N19)-(BS!O18+BS!O19)</f>
        <v>-850</v>
      </c>
      <c r="L12" s="109">
        <f>(BS!O18+BS!O19)-(BS!P18+BS!P19)</f>
        <v>48300</v>
      </c>
      <c r="M12" s="109">
        <f>(BS!P18+BS!P19)-(BS!Q18+BS!Q19)</f>
        <v>14300</v>
      </c>
      <c r="N12" s="109">
        <f>(BS!Q18+BS!Q19)-(BS!R18+BS!R19)</f>
        <v>-2700</v>
      </c>
      <c r="O12" s="109">
        <f>(BS!R18+BS!R19)-(BS!S18+BS!S19)</f>
        <v>-700</v>
      </c>
      <c r="P12" s="109">
        <f>(BS!S18+BS!S19)-(BS!T18+BS!T19)</f>
        <v>-1700</v>
      </c>
      <c r="Q12" s="109">
        <f>(BS!T18+BS!T19)-(BS!U18+BS!U19)</f>
        <v>-2700</v>
      </c>
      <c r="R12" s="14">
        <f>(BS!U18+BS!U19)-(BS!V18+BS!V19)</f>
        <v>-2700</v>
      </c>
      <c r="S12" s="5">
        <f t="shared" ref="S12:S21" si="0">SUM(G12:R12)</f>
        <v>32245.78</v>
      </c>
    </row>
    <row r="13" spans="1:20" x14ac:dyDescent="0.25">
      <c r="A13" s="8" t="s">
        <v>25</v>
      </c>
      <c r="G13" s="14">
        <f>BS!J20-BS!K20</f>
        <v>-999.62000000000262</v>
      </c>
      <c r="H13" s="14">
        <f>BS!K20-BS!L20</f>
        <v>-1000</v>
      </c>
      <c r="I13" s="109">
        <f>BS!L20-BS!M20</f>
        <v>-1000</v>
      </c>
      <c r="J13" s="109">
        <f>BS!M20-BS!N20</f>
        <v>-1000</v>
      </c>
      <c r="K13" s="14">
        <f>BS!N20-BS!O20</f>
        <v>3000</v>
      </c>
      <c r="L13" s="109">
        <f>BS!O20-BS!P20</f>
        <v>1000</v>
      </c>
      <c r="M13" s="109">
        <f>BS!P20-BS!Q20</f>
        <v>-3000</v>
      </c>
      <c r="N13" s="109">
        <f>BS!Q20-BS!R20</f>
        <v>0</v>
      </c>
      <c r="O13" s="109">
        <f>BS!R20-BS!S20</f>
        <v>2000</v>
      </c>
      <c r="P13" s="109">
        <f>BS!S20-BS!T20</f>
        <v>1000</v>
      </c>
      <c r="Q13" s="109">
        <f>BS!T20-BS!U20</f>
        <v>0</v>
      </c>
      <c r="R13" s="14">
        <f>BS!U20-BS!V20</f>
        <v>0</v>
      </c>
      <c r="S13" s="5">
        <f t="shared" si="0"/>
        <v>0.37999999999738066</v>
      </c>
    </row>
    <row r="14" spans="1:20" x14ac:dyDescent="0.25">
      <c r="A14" s="8" t="s">
        <v>3</v>
      </c>
      <c r="G14" s="14">
        <f>BS!J21-BS!K21</f>
        <v>628.73999999999978</v>
      </c>
      <c r="H14" s="14">
        <f>BS!K21-BS!L21</f>
        <v>-1600</v>
      </c>
      <c r="I14" s="109">
        <f>BS!L21-BS!M21</f>
        <v>-1600</v>
      </c>
      <c r="J14" s="109">
        <f>BS!M21-BS!N21</f>
        <v>400</v>
      </c>
      <c r="K14" s="14">
        <f>BS!N21-BS!O21</f>
        <v>400</v>
      </c>
      <c r="L14" s="109">
        <f>BS!O21-BS!P21</f>
        <v>-6000</v>
      </c>
      <c r="M14" s="109">
        <f>BS!P21-BS!Q21</f>
        <v>800</v>
      </c>
      <c r="N14" s="109">
        <f>BS!Q21-BS!R21</f>
        <v>1600</v>
      </c>
      <c r="O14" s="109">
        <f>BS!R21-BS!S21</f>
        <v>2000</v>
      </c>
      <c r="P14" s="109">
        <f>BS!S21-BS!T21</f>
        <v>2000</v>
      </c>
      <c r="Q14" s="109">
        <f>BS!T21-BS!U21</f>
        <v>500</v>
      </c>
      <c r="R14" s="14">
        <f>BS!U21-BS!V21</f>
        <v>1500</v>
      </c>
      <c r="S14" s="5">
        <f t="shared" si="0"/>
        <v>628.73999999999978</v>
      </c>
    </row>
    <row r="15" spans="1:20" x14ac:dyDescent="0.25">
      <c r="A15" s="8" t="s">
        <v>26</v>
      </c>
      <c r="G15" s="14">
        <f>BS!J22-BS!K22</f>
        <v>21494.33</v>
      </c>
      <c r="H15" s="14">
        <f>BS!K22-BS!L22</f>
        <v>0</v>
      </c>
      <c r="I15" s="14">
        <f>BS!L22-BS!M22</f>
        <v>0</v>
      </c>
      <c r="J15" s="109">
        <f>BS!M22-BS!N22</f>
        <v>0</v>
      </c>
      <c r="K15" s="14">
        <f>BS!N22-BS!O22</f>
        <v>0</v>
      </c>
      <c r="L15" s="109">
        <f>BS!O22-BS!P22</f>
        <v>0</v>
      </c>
      <c r="M15" s="14">
        <f>BS!P22-BS!Q22</f>
        <v>0</v>
      </c>
      <c r="N15" s="14">
        <f>BS!Q22-BS!R22</f>
        <v>0</v>
      </c>
      <c r="O15" s="14">
        <f>BS!R22-BS!S22</f>
        <v>0</v>
      </c>
      <c r="P15" s="109">
        <f>BS!S22-BS!T22</f>
        <v>0</v>
      </c>
      <c r="Q15" s="14">
        <f>BS!T22-BS!U22</f>
        <v>0</v>
      </c>
      <c r="R15" s="14">
        <f>BS!U22-BS!V22</f>
        <v>0</v>
      </c>
      <c r="S15" s="5">
        <f t="shared" si="0"/>
        <v>21494.33</v>
      </c>
    </row>
    <row r="16" spans="1:20" x14ac:dyDescent="0.25">
      <c r="A16" s="8" t="s">
        <v>27</v>
      </c>
      <c r="G16" s="14">
        <f>BS!J30-BS!K30</f>
        <v>-960.93999999999869</v>
      </c>
      <c r="H16" s="14">
        <f>BS!K30-BS!L30</f>
        <v>0</v>
      </c>
      <c r="I16" s="14">
        <f>BS!L30-BS!M30</f>
        <v>0</v>
      </c>
      <c r="J16" s="109">
        <f>BS!M30-BS!N30</f>
        <v>0</v>
      </c>
      <c r="K16" s="14">
        <f>BS!N30-BS!O30</f>
        <v>0</v>
      </c>
      <c r="L16" s="109">
        <f>BS!O30-BS!P30</f>
        <v>0</v>
      </c>
      <c r="M16" s="14">
        <f>BS!P30-BS!Q30</f>
        <v>0</v>
      </c>
      <c r="N16" s="14">
        <f>BS!Q30-BS!R30</f>
        <v>0</v>
      </c>
      <c r="O16" s="14">
        <f>BS!R30-BS!S30</f>
        <v>0</v>
      </c>
      <c r="P16" s="109">
        <f>BS!S30-BS!T30</f>
        <v>0</v>
      </c>
      <c r="Q16" s="14">
        <f>BS!T30-BS!U30</f>
        <v>0</v>
      </c>
      <c r="R16" s="14">
        <f>BS!U30-BS!V30</f>
        <v>0</v>
      </c>
      <c r="S16" s="5">
        <f>SUM(G16:R16)</f>
        <v>-960.93999999999869</v>
      </c>
    </row>
    <row r="17" spans="1:19" x14ac:dyDescent="0.25">
      <c r="A17" s="9" t="s">
        <v>39</v>
      </c>
      <c r="G17" s="14">
        <f>BS!K35-BS!J35</f>
        <v>9818.8499999999985</v>
      </c>
      <c r="H17" s="14">
        <f>BS!L35-BS!K35</f>
        <v>3086</v>
      </c>
      <c r="I17" s="109">
        <f>BS!M35-BS!L35</f>
        <v>1216</v>
      </c>
      <c r="J17" s="109">
        <f>BS!N35-BS!M35</f>
        <v>5266</v>
      </c>
      <c r="K17" s="14">
        <f>BS!O35-BS!N35</f>
        <v>-1724</v>
      </c>
      <c r="L17" s="109">
        <f>BS!P35-BS!O35</f>
        <v>1506</v>
      </c>
      <c r="M17" s="109">
        <f>BS!Q35-BS!P35</f>
        <v>-39029</v>
      </c>
      <c r="N17" s="109">
        <f>BS!R35-BS!Q35</f>
        <v>-9116</v>
      </c>
      <c r="O17" s="109">
        <f>BS!S35-BS!R35</f>
        <v>-9474</v>
      </c>
      <c r="P17" s="109">
        <f>BS!T35-BS!S35</f>
        <v>20286</v>
      </c>
      <c r="Q17" s="109">
        <f>BS!U35-BS!T35</f>
        <v>-9509</v>
      </c>
      <c r="R17" s="14">
        <f>BS!V35-BS!U35</f>
        <v>321</v>
      </c>
      <c r="S17" s="5">
        <f t="shared" si="0"/>
        <v>-27352.15</v>
      </c>
    </row>
    <row r="18" spans="1:19" x14ac:dyDescent="0.25">
      <c r="A18" s="9" t="s">
        <v>45</v>
      </c>
      <c r="G18" s="14">
        <f>(BS!K37-BS!J37)+(BS!K38-BS!J38)</f>
        <v>-7980.02</v>
      </c>
      <c r="H18" s="14">
        <f>(BS!L37-BS!K37)+(BS!L38-BS!K38)</f>
        <v>53250</v>
      </c>
      <c r="I18" s="109">
        <f>(BS!M37-BS!L37)+(BS!M38-BS!L38)</f>
        <v>60550</v>
      </c>
      <c r="J18" s="109">
        <f>(BS!N37-BS!M37)+(BS!N38-BS!M38)</f>
        <v>16850</v>
      </c>
      <c r="K18" s="14">
        <f>(BS!O37-BS!N37)+(BS!O38-BS!N38)</f>
        <v>-61700</v>
      </c>
      <c r="L18" s="109">
        <f>(BS!P37-BS!O37)+(BS!P38-BS!O38)</f>
        <v>-5300</v>
      </c>
      <c r="M18" s="109">
        <f>(BS!Q37-BS!P37)+(BS!Q38-BS!P38)</f>
        <v>-8000</v>
      </c>
      <c r="N18" s="109">
        <f>(BS!R37-BS!Q37)+(BS!R38-BS!Q38)</f>
        <v>-9500</v>
      </c>
      <c r="O18" s="109">
        <f>(BS!S37-BS!R37)+(BS!S38-BS!R38)</f>
        <v>-10500</v>
      </c>
      <c r="P18" s="109">
        <f>(BS!T37-BS!S37)+(BS!T38-BS!S38)</f>
        <v>-15000</v>
      </c>
      <c r="Q18" s="109">
        <f>(BS!U37-BS!T37)+(BS!U38-BS!T38)</f>
        <v>3000</v>
      </c>
      <c r="R18" s="14">
        <f>(BS!V37-BS!U37)+(BS!V38-BS!U38)</f>
        <v>-19500</v>
      </c>
      <c r="S18" s="5">
        <f t="shared" si="0"/>
        <v>-3830.0200000000041</v>
      </c>
    </row>
    <row r="19" spans="1:19" x14ac:dyDescent="0.25">
      <c r="A19" s="9" t="s">
        <v>46</v>
      </c>
      <c r="G19" s="14">
        <f>BS!K36-BS!J36</f>
        <v>-9861.239999999998</v>
      </c>
      <c r="H19" s="14">
        <f>BS!L36-BS!K36</f>
        <v>-2500</v>
      </c>
      <c r="I19" s="109">
        <f>BS!M36-BS!L36</f>
        <v>-2000</v>
      </c>
      <c r="J19" s="109">
        <f>BS!N36-BS!M36</f>
        <v>-2500</v>
      </c>
      <c r="K19" s="14">
        <f>BS!O36-BS!N36</f>
        <v>-5000</v>
      </c>
      <c r="L19" s="109">
        <f>BS!P36-BS!O36</f>
        <v>-3500</v>
      </c>
      <c r="M19" s="109">
        <f>BS!Q36-BS!P36</f>
        <v>-2000</v>
      </c>
      <c r="N19" s="109">
        <f>BS!R36-BS!Q36</f>
        <v>-1500</v>
      </c>
      <c r="O19" s="109">
        <f>BS!S36-BS!R36</f>
        <v>-3400</v>
      </c>
      <c r="P19" s="109">
        <f>BS!T36-BS!S36</f>
        <v>-600</v>
      </c>
      <c r="Q19" s="109">
        <f>BS!U36-BS!T36</f>
        <v>-1800</v>
      </c>
      <c r="R19" s="14">
        <f>BS!V36-BS!U36</f>
        <v>36300</v>
      </c>
      <c r="S19" s="5">
        <f t="shared" si="0"/>
        <v>1638.760000000002</v>
      </c>
    </row>
    <row r="20" spans="1:19" x14ac:dyDescent="0.25">
      <c r="A20" s="9" t="s">
        <v>31</v>
      </c>
      <c r="G20" s="14">
        <f>BS!K39-BS!J39</f>
        <v>1284.47</v>
      </c>
      <c r="H20" s="14">
        <f>BS!L39-BS!K39</f>
        <v>0</v>
      </c>
      <c r="I20" s="109">
        <f>BS!M39-BS!L39</f>
        <v>0</v>
      </c>
      <c r="J20" s="109">
        <f>BS!N39-BS!M39</f>
        <v>0</v>
      </c>
      <c r="K20" s="14">
        <f>BS!O39-BS!N39</f>
        <v>0</v>
      </c>
      <c r="L20" s="109">
        <f>BS!P39-BS!O39</f>
        <v>0</v>
      </c>
      <c r="M20" s="109">
        <f>BS!Q39-BS!P39</f>
        <v>-125</v>
      </c>
      <c r="N20" s="109">
        <f>BS!R39-BS!Q39</f>
        <v>-100</v>
      </c>
      <c r="O20" s="109">
        <f>BS!S39-BS!R39</f>
        <v>0</v>
      </c>
      <c r="P20" s="109">
        <f>BS!T39-BS!S39</f>
        <v>0</v>
      </c>
      <c r="Q20" s="109">
        <f>BS!U39-BS!T39</f>
        <v>0</v>
      </c>
      <c r="R20" s="14">
        <f>BS!V39-BS!U39</f>
        <v>0</v>
      </c>
      <c r="S20" s="5">
        <f t="shared" si="0"/>
        <v>1059.47</v>
      </c>
    </row>
    <row r="21" spans="1:19" x14ac:dyDescent="0.25">
      <c r="A21" s="10" t="s">
        <v>40</v>
      </c>
      <c r="G21" s="14">
        <f>SUM(G7:G20)</f>
        <v>-13581.949999999999</v>
      </c>
      <c r="H21" s="14">
        <f t="shared" ref="H21:R21" si="1">SUM(H7:H20)</f>
        <v>38879</v>
      </c>
      <c r="I21" s="109">
        <f t="shared" si="1"/>
        <v>74649</v>
      </c>
      <c r="J21" s="109">
        <f t="shared" si="1"/>
        <v>16599</v>
      </c>
      <c r="K21" s="14">
        <f t="shared" si="1"/>
        <v>-32236</v>
      </c>
      <c r="L21" s="109">
        <f t="shared" si="1"/>
        <v>30029</v>
      </c>
      <c r="M21" s="109">
        <f t="shared" si="1"/>
        <v>-53781</v>
      </c>
      <c r="N21" s="109">
        <f t="shared" si="1"/>
        <v>-31288</v>
      </c>
      <c r="O21" s="109">
        <f t="shared" si="1"/>
        <v>-27776</v>
      </c>
      <c r="P21" s="109">
        <f t="shared" si="1"/>
        <v>11804</v>
      </c>
      <c r="Q21" s="109">
        <f t="shared" si="1"/>
        <v>-20916</v>
      </c>
      <c r="R21" s="14">
        <f t="shared" si="1"/>
        <v>33314</v>
      </c>
      <c r="S21" s="5">
        <f t="shared" si="0"/>
        <v>25695.050000000003</v>
      </c>
    </row>
    <row r="22" spans="1:19" x14ac:dyDescent="0.25">
      <c r="A22" s="10"/>
      <c r="G22" s="14"/>
      <c r="H22" s="14"/>
      <c r="I22" s="109"/>
      <c r="J22" s="109"/>
      <c r="K22" s="14"/>
      <c r="L22" s="109"/>
      <c r="M22" s="109"/>
      <c r="N22" s="109"/>
      <c r="O22" s="109"/>
      <c r="P22" s="109"/>
      <c r="Q22" s="109"/>
      <c r="R22" s="14"/>
    </row>
    <row r="23" spans="1:19" x14ac:dyDescent="0.25">
      <c r="A23" s="10" t="s">
        <v>41</v>
      </c>
      <c r="G23" s="14"/>
      <c r="H23" s="14"/>
      <c r="I23" s="109"/>
      <c r="J23" s="109"/>
      <c r="K23" s="14"/>
      <c r="L23" s="109"/>
      <c r="M23" s="109"/>
      <c r="N23" s="109"/>
      <c r="O23" s="109"/>
      <c r="P23" s="109"/>
      <c r="Q23" s="109"/>
      <c r="R23" s="14"/>
    </row>
    <row r="24" spans="1:19" x14ac:dyDescent="0.25">
      <c r="A24" s="9" t="s">
        <v>42</v>
      </c>
      <c r="G24" s="14">
        <f>BS!J26-BS!K26</f>
        <v>0.45000000001164153</v>
      </c>
      <c r="H24" s="14">
        <f>BS!K26-BS!L26</f>
        <v>0</v>
      </c>
      <c r="I24" s="109">
        <f>BS!L26-BS!M26</f>
        <v>0</v>
      </c>
      <c r="J24" s="109">
        <f>BS!M26-BS!N26</f>
        <v>0</v>
      </c>
      <c r="K24" s="14">
        <f>BS!N26-BS!O26</f>
        <v>0</v>
      </c>
      <c r="L24" s="109">
        <f>BS!O26-BS!P26</f>
        <v>0</v>
      </c>
      <c r="M24" s="109">
        <f>BS!P26-BS!Q26</f>
        <v>0</v>
      </c>
      <c r="N24" s="109">
        <f>BS!Q26-BS!R26</f>
        <v>0</v>
      </c>
      <c r="O24" s="109">
        <f>BS!R26-BS!S26</f>
        <v>0</v>
      </c>
      <c r="P24" s="109">
        <f>BS!S26-BS!T26</f>
        <v>0</v>
      </c>
      <c r="Q24" s="109">
        <f>BS!T26-BS!U26</f>
        <v>0</v>
      </c>
      <c r="R24" s="14">
        <f>BS!U26-BS!V26</f>
        <v>0</v>
      </c>
      <c r="S24" s="5">
        <f>SUM(G24:R24)</f>
        <v>0.45000000001164153</v>
      </c>
    </row>
    <row r="25" spans="1:19" x14ac:dyDescent="0.25">
      <c r="A25" s="4"/>
      <c r="G25" s="14"/>
      <c r="H25" s="14"/>
      <c r="I25" s="109"/>
      <c r="J25" s="109"/>
      <c r="K25" s="14"/>
      <c r="L25" s="109"/>
      <c r="M25" s="109"/>
      <c r="N25" s="109"/>
      <c r="O25" s="109"/>
      <c r="P25" s="109"/>
      <c r="Q25" s="109"/>
      <c r="R25" s="14"/>
    </row>
    <row r="26" spans="1:19" x14ac:dyDescent="0.25">
      <c r="A26" s="10" t="s">
        <v>43</v>
      </c>
      <c r="G26" s="14"/>
      <c r="H26" s="14"/>
      <c r="I26" s="109"/>
      <c r="J26" s="109"/>
      <c r="K26" s="14"/>
      <c r="L26" s="109"/>
      <c r="M26" s="109"/>
      <c r="N26" s="109"/>
      <c r="O26" s="109"/>
      <c r="P26" s="109"/>
      <c r="Q26" s="109"/>
      <c r="R26" s="14"/>
    </row>
    <row r="27" spans="1:19" x14ac:dyDescent="0.25">
      <c r="A27" s="9" t="s">
        <v>47</v>
      </c>
      <c r="G27" s="14">
        <v>0</v>
      </c>
      <c r="H27" s="14">
        <v>0</v>
      </c>
      <c r="I27" s="109">
        <v>0</v>
      </c>
      <c r="J27" s="109">
        <v>0</v>
      </c>
      <c r="K27" s="14">
        <v>0</v>
      </c>
      <c r="L27" s="109">
        <v>0</v>
      </c>
      <c r="M27" s="109">
        <v>0</v>
      </c>
      <c r="N27" s="109">
        <v>0</v>
      </c>
      <c r="O27" s="109">
        <v>0</v>
      </c>
      <c r="P27" s="109">
        <v>0</v>
      </c>
      <c r="Q27" s="109">
        <v>0</v>
      </c>
      <c r="R27" s="14">
        <v>0</v>
      </c>
      <c r="S27" s="5">
        <f>SUM(G27:R27)</f>
        <v>0</v>
      </c>
    </row>
    <row r="28" spans="1:19" x14ac:dyDescent="0.25">
      <c r="A28" s="11"/>
      <c r="G28" s="14"/>
      <c r="H28" s="14"/>
      <c r="I28" s="109"/>
      <c r="J28" s="109"/>
      <c r="K28" s="14"/>
      <c r="L28" s="109"/>
      <c r="M28" s="109"/>
      <c r="N28" s="109"/>
      <c r="O28" s="109"/>
      <c r="P28" s="109"/>
      <c r="Q28" s="109"/>
      <c r="R28" s="14"/>
    </row>
    <row r="29" spans="1:19" x14ac:dyDescent="0.25">
      <c r="A29" s="10" t="s">
        <v>44</v>
      </c>
      <c r="G29" s="14">
        <f>G21+G24+G27</f>
        <v>-13581.499999999987</v>
      </c>
      <c r="H29" s="14">
        <f t="shared" ref="H29:R29" si="2">H21+H24+H27</f>
        <v>38879</v>
      </c>
      <c r="I29" s="109">
        <f t="shared" si="2"/>
        <v>74649</v>
      </c>
      <c r="J29" s="109">
        <f t="shared" si="2"/>
        <v>16599</v>
      </c>
      <c r="K29" s="14">
        <f t="shared" si="2"/>
        <v>-32236</v>
      </c>
      <c r="L29" s="109">
        <f t="shared" si="2"/>
        <v>30029</v>
      </c>
      <c r="M29" s="109">
        <f t="shared" si="2"/>
        <v>-53781</v>
      </c>
      <c r="N29" s="109">
        <f t="shared" si="2"/>
        <v>-31288</v>
      </c>
      <c r="O29" s="109">
        <f t="shared" si="2"/>
        <v>-27776</v>
      </c>
      <c r="P29" s="109">
        <f t="shared" si="2"/>
        <v>11804</v>
      </c>
      <c r="Q29" s="109">
        <f t="shared" si="2"/>
        <v>-20916</v>
      </c>
      <c r="R29" s="14">
        <f t="shared" si="2"/>
        <v>33314</v>
      </c>
      <c r="S29" s="5">
        <f>SUM(G29:R29)</f>
        <v>25695.500000000015</v>
      </c>
    </row>
    <row r="30" spans="1:19" x14ac:dyDescent="0.25">
      <c r="A30" s="6"/>
      <c r="G30" s="14"/>
      <c r="H30" s="14"/>
      <c r="I30" s="109"/>
      <c r="J30" s="109"/>
      <c r="K30" s="14"/>
      <c r="L30" s="109"/>
      <c r="M30" s="109"/>
      <c r="N30" s="109"/>
      <c r="O30" s="109"/>
      <c r="P30" s="109"/>
      <c r="Q30" s="109"/>
      <c r="R30" s="14"/>
    </row>
    <row r="31" spans="1:19" x14ac:dyDescent="0.25">
      <c r="A31" s="6" t="s">
        <v>48</v>
      </c>
      <c r="G31" s="14">
        <f>BS!J17</f>
        <v>104357.93</v>
      </c>
      <c r="H31" s="14">
        <f>BS!K17</f>
        <v>90776.430000000008</v>
      </c>
      <c r="I31" s="109">
        <f>BS!L17</f>
        <v>129655.43000000001</v>
      </c>
      <c r="J31" s="109">
        <f>BS!M17</f>
        <v>204304.43</v>
      </c>
      <c r="K31" s="14">
        <f>BS!N17</f>
        <v>220903.43</v>
      </c>
      <c r="L31" s="109">
        <f>BS!O17</f>
        <v>188667.43</v>
      </c>
      <c r="M31" s="109">
        <f>BS!P17</f>
        <v>218696.43</v>
      </c>
      <c r="N31" s="109">
        <f>BS!Q17</f>
        <v>164915.43</v>
      </c>
      <c r="O31" s="109">
        <f>BS!R17</f>
        <v>133627.43</v>
      </c>
      <c r="P31" s="109">
        <f>BS!S17</f>
        <v>105851.43</v>
      </c>
      <c r="Q31" s="109">
        <f>BS!T17</f>
        <v>117655.43</v>
      </c>
      <c r="R31" s="14">
        <f>BS!U17</f>
        <v>96739.43</v>
      </c>
    </row>
    <row r="32" spans="1:19" x14ac:dyDescent="0.25">
      <c r="A32" s="6"/>
      <c r="G32" s="14"/>
      <c r="H32" s="14"/>
      <c r="I32" s="109"/>
      <c r="J32" s="109"/>
      <c r="K32" s="14"/>
      <c r="L32" s="109"/>
      <c r="M32" s="109"/>
      <c r="N32" s="109"/>
      <c r="O32" s="109"/>
      <c r="P32" s="109"/>
      <c r="Q32" s="109"/>
      <c r="R32" s="14"/>
    </row>
    <row r="33" spans="1:18" x14ac:dyDescent="0.25">
      <c r="A33" s="6" t="s">
        <v>49</v>
      </c>
      <c r="G33" s="14">
        <f>G29+G31</f>
        <v>90776.430000000008</v>
      </c>
      <c r="H33" s="14">
        <f t="shared" ref="H33:R33" si="3">H29+H31</f>
        <v>129655.43000000001</v>
      </c>
      <c r="I33" s="109">
        <f t="shared" si="3"/>
        <v>204304.43</v>
      </c>
      <c r="J33" s="109">
        <f t="shared" si="3"/>
        <v>220903.43</v>
      </c>
      <c r="K33" s="14">
        <f t="shared" si="3"/>
        <v>188667.43</v>
      </c>
      <c r="L33" s="109">
        <f t="shared" si="3"/>
        <v>218696.43</v>
      </c>
      <c r="M33" s="109">
        <f t="shared" si="3"/>
        <v>164915.43</v>
      </c>
      <c r="N33" s="109">
        <f t="shared" si="3"/>
        <v>133627.43</v>
      </c>
      <c r="O33" s="109">
        <f t="shared" si="3"/>
        <v>105851.43</v>
      </c>
      <c r="P33" s="109">
        <f t="shared" si="3"/>
        <v>117655.43</v>
      </c>
      <c r="Q33" s="109">
        <f t="shared" si="3"/>
        <v>96739.43</v>
      </c>
      <c r="R33" s="14">
        <f t="shared" si="3"/>
        <v>130053.43</v>
      </c>
    </row>
    <row r="34" spans="1:18" x14ac:dyDescent="0.25">
      <c r="G34" s="14"/>
      <c r="H34" s="14"/>
      <c r="I34" s="109"/>
      <c r="J34" s="109"/>
      <c r="K34" s="14"/>
      <c r="L34" s="109"/>
      <c r="M34" s="109"/>
      <c r="N34" s="109"/>
      <c r="O34" s="109"/>
      <c r="P34" s="109"/>
      <c r="Q34" s="109"/>
      <c r="R34" s="14"/>
    </row>
    <row r="35" spans="1:18" x14ac:dyDescent="0.25">
      <c r="A35" s="7" t="s">
        <v>50</v>
      </c>
      <c r="G35" s="14">
        <f>G33-BS!K17</f>
        <v>0</v>
      </c>
      <c r="H35" s="14">
        <f>H33-BS!L17</f>
        <v>0</v>
      </c>
      <c r="I35" s="109">
        <f>I33-BS!M17</f>
        <v>0</v>
      </c>
      <c r="J35" s="109">
        <f>J33-BS!N17</f>
        <v>0</v>
      </c>
      <c r="K35" s="14">
        <f>K33-BS!O17</f>
        <v>0</v>
      </c>
      <c r="L35" s="109">
        <f>L33-BS!P17</f>
        <v>0</v>
      </c>
      <c r="M35" s="109">
        <f>M33-BS!Q17</f>
        <v>0</v>
      </c>
      <c r="N35" s="109">
        <f>N33-BS!R17</f>
        <v>0</v>
      </c>
      <c r="O35" s="109">
        <f>O33-BS!S17</f>
        <v>0</v>
      </c>
      <c r="P35" s="109">
        <f>P33-BS!T17</f>
        <v>0</v>
      </c>
      <c r="Q35" s="109">
        <f>Q33-BS!U17</f>
        <v>0</v>
      </c>
      <c r="R35" s="14">
        <f>R33-BS!V17</f>
        <v>0</v>
      </c>
    </row>
    <row r="36" spans="1:18" x14ac:dyDescent="0.25">
      <c r="G36" s="14"/>
      <c r="H36" s="14"/>
      <c r="I36" s="109"/>
      <c r="J36" s="109"/>
      <c r="K36" s="14"/>
      <c r="L36" s="109"/>
      <c r="M36" s="109"/>
      <c r="N36" s="109"/>
      <c r="O36" s="109"/>
      <c r="P36" s="109"/>
      <c r="Q36" s="109"/>
      <c r="R36" s="14"/>
    </row>
    <row r="37" spans="1:18" x14ac:dyDescent="0.25">
      <c r="G37" s="14"/>
      <c r="H37" s="14"/>
      <c r="I37" s="109"/>
      <c r="J37" s="109"/>
      <c r="K37" s="14"/>
      <c r="L37" s="109"/>
      <c r="M37" s="109"/>
      <c r="N37" s="109"/>
      <c r="O37" s="109"/>
      <c r="P37" s="109"/>
      <c r="Q37" s="109"/>
      <c r="R37" s="14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H8" sqref="H8"/>
    </sheetView>
  </sheetViews>
  <sheetFormatPr defaultRowHeight="13.2" x14ac:dyDescent="0.25"/>
  <cols>
    <col min="1" max="1" width="36.5546875" style="15" customWidth="1"/>
    <col min="2" max="2" width="18.5546875" style="29" customWidth="1"/>
    <col min="3" max="14" width="15.6640625" style="29" customWidth="1"/>
  </cols>
  <sheetData>
    <row r="1" spans="1:15" s="13" customFormat="1" ht="14.4" x14ac:dyDescent="0.3">
      <c r="A1" s="144"/>
      <c r="B1" s="149">
        <v>43465</v>
      </c>
      <c r="C1" s="28" t="s">
        <v>52</v>
      </c>
      <c r="D1" s="28" t="s">
        <v>53</v>
      </c>
      <c r="E1" s="28" t="s">
        <v>54</v>
      </c>
      <c r="F1" s="28" t="s">
        <v>55</v>
      </c>
      <c r="G1" s="28" t="s">
        <v>56</v>
      </c>
      <c r="H1" s="28" t="s">
        <v>57</v>
      </c>
      <c r="I1" s="28" t="s">
        <v>58</v>
      </c>
      <c r="J1" s="28" t="s">
        <v>59</v>
      </c>
      <c r="K1" s="28" t="s">
        <v>60</v>
      </c>
      <c r="L1" s="28" t="s">
        <v>61</v>
      </c>
      <c r="M1" s="28" t="s">
        <v>62</v>
      </c>
      <c r="N1" s="28" t="s">
        <v>51</v>
      </c>
    </row>
    <row r="2" spans="1:15" s="13" customFormat="1" ht="14.4" x14ac:dyDescent="0.3">
      <c r="A2" s="144" t="s">
        <v>106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5" x14ac:dyDescent="0.25">
      <c r="A3" s="52"/>
    </row>
    <row r="4" spans="1:15" s="15" customFormat="1" x14ac:dyDescent="0.25">
      <c r="A4" s="52" t="s">
        <v>141</v>
      </c>
      <c r="B4" s="143">
        <v>39383.78</v>
      </c>
      <c r="C4" s="143">
        <v>2650</v>
      </c>
      <c r="D4" s="143">
        <v>2650</v>
      </c>
      <c r="E4" s="143">
        <v>2650</v>
      </c>
      <c r="F4" s="143">
        <v>2650</v>
      </c>
      <c r="G4" s="143">
        <v>2650</v>
      </c>
      <c r="H4" s="143"/>
      <c r="I4" s="143"/>
      <c r="J4" s="143"/>
      <c r="K4" s="143"/>
      <c r="L4" s="143"/>
      <c r="M4" s="143"/>
      <c r="N4" s="143"/>
    </row>
    <row r="5" spans="1:15" s="15" customFormat="1" x14ac:dyDescent="0.25">
      <c r="A5" s="52" t="s">
        <v>127</v>
      </c>
      <c r="B5" s="143"/>
      <c r="C5" s="143"/>
      <c r="D5" s="143"/>
      <c r="E5" s="143"/>
      <c r="F5" s="143"/>
      <c r="G5" s="143"/>
      <c r="H5" s="143">
        <v>1500</v>
      </c>
      <c r="I5" s="143">
        <v>1500</v>
      </c>
      <c r="J5" s="143">
        <v>1500</v>
      </c>
      <c r="K5" s="143">
        <v>1500</v>
      </c>
      <c r="L5" s="143">
        <v>1500</v>
      </c>
      <c r="M5" s="143">
        <v>1500</v>
      </c>
      <c r="N5" s="143">
        <v>1500</v>
      </c>
    </row>
    <row r="6" spans="1:15" s="15" customFormat="1" x14ac:dyDescent="0.25">
      <c r="A6" s="52" t="s">
        <v>142</v>
      </c>
      <c r="B6" s="143">
        <v>13347</v>
      </c>
      <c r="C6" s="143">
        <v>1200</v>
      </c>
      <c r="D6" s="143">
        <v>1200</v>
      </c>
      <c r="E6" s="143">
        <v>1200</v>
      </c>
      <c r="F6" s="143">
        <v>1200</v>
      </c>
      <c r="G6" s="143">
        <v>1200</v>
      </c>
      <c r="H6" s="143">
        <v>1200</v>
      </c>
      <c r="I6" s="143">
        <v>1200</v>
      </c>
      <c r="J6" s="143">
        <v>1200</v>
      </c>
      <c r="K6" s="143">
        <v>1200</v>
      </c>
      <c r="L6" s="143">
        <v>1200</v>
      </c>
      <c r="M6" s="143">
        <v>1200</v>
      </c>
      <c r="N6" s="143">
        <v>1200</v>
      </c>
    </row>
    <row r="7" spans="1:15" s="142" customFormat="1" x14ac:dyDescent="0.25">
      <c r="A7" s="147" t="s">
        <v>123</v>
      </c>
      <c r="B7" s="139">
        <v>0</v>
      </c>
      <c r="C7" s="140">
        <v>1800</v>
      </c>
      <c r="D7" s="141">
        <v>1800</v>
      </c>
      <c r="E7" s="141">
        <v>500</v>
      </c>
      <c r="F7" s="141">
        <v>6500</v>
      </c>
      <c r="G7" s="141">
        <v>500</v>
      </c>
      <c r="H7" s="141">
        <v>1100</v>
      </c>
      <c r="I7" s="141">
        <v>3500</v>
      </c>
      <c r="J7" s="141">
        <v>10000</v>
      </c>
      <c r="K7" s="141">
        <v>300</v>
      </c>
      <c r="L7" s="141">
        <v>20000</v>
      </c>
      <c r="M7" s="141">
        <v>8500</v>
      </c>
      <c r="N7" s="141">
        <v>6000</v>
      </c>
    </row>
    <row r="8" spans="1:15" s="15" customFormat="1" x14ac:dyDescent="0.25">
      <c r="A8" s="15" t="s">
        <v>107</v>
      </c>
      <c r="B8" s="143"/>
      <c r="C8" s="143">
        <v>-1800</v>
      </c>
      <c r="D8" s="143">
        <v>-1800</v>
      </c>
      <c r="E8" s="143">
        <v>-500</v>
      </c>
      <c r="F8" s="143">
        <v>-6500</v>
      </c>
      <c r="G8" s="143">
        <v>-500</v>
      </c>
      <c r="H8" s="143">
        <v>-51100</v>
      </c>
      <c r="I8" s="143">
        <v>-23500</v>
      </c>
      <c r="J8" s="143">
        <v>-10000</v>
      </c>
      <c r="K8" s="143">
        <v>-300</v>
      </c>
      <c r="L8" s="143">
        <v>-20000</v>
      </c>
      <c r="M8" s="143">
        <v>-8500</v>
      </c>
      <c r="N8" s="143">
        <v>-6000</v>
      </c>
    </row>
    <row r="9" spans="1:15" s="144" customFormat="1" ht="14.4" x14ac:dyDescent="0.3">
      <c r="A9" s="144" t="s">
        <v>108</v>
      </c>
      <c r="B9" s="153">
        <f>SUM(B3:B8)</f>
        <v>52730.78</v>
      </c>
      <c r="C9" s="153">
        <f>SUM(B9+C3+C4+C5+C6+C7+C8)</f>
        <v>56580.78</v>
      </c>
      <c r="D9" s="153">
        <f t="shared" ref="D9:N9" si="0">SUM(C9+D3+D4+D5+D6+D7+D8)</f>
        <v>60430.78</v>
      </c>
      <c r="E9" s="153">
        <f t="shared" si="0"/>
        <v>64280.78</v>
      </c>
      <c r="F9" s="153">
        <f t="shared" si="0"/>
        <v>68130.78</v>
      </c>
      <c r="G9" s="153">
        <f t="shared" si="0"/>
        <v>71980.78</v>
      </c>
      <c r="H9" s="153">
        <f t="shared" si="0"/>
        <v>24680.78</v>
      </c>
      <c r="I9" s="153">
        <f t="shared" si="0"/>
        <v>7380.7799999999988</v>
      </c>
      <c r="J9" s="153">
        <f t="shared" si="0"/>
        <v>10080.779999999999</v>
      </c>
      <c r="K9" s="153">
        <f t="shared" si="0"/>
        <v>12780.779999999999</v>
      </c>
      <c r="L9" s="153">
        <f t="shared" si="0"/>
        <v>15480.779999999999</v>
      </c>
      <c r="M9" s="153">
        <f t="shared" si="0"/>
        <v>18180.78</v>
      </c>
      <c r="N9" s="153">
        <f t="shared" si="0"/>
        <v>20880.78</v>
      </c>
    </row>
    <row r="11" spans="1:15" ht="14.4" x14ac:dyDescent="0.3">
      <c r="A11" s="148" t="s">
        <v>109</v>
      </c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"/>
    </row>
    <row r="12" spans="1:15" x14ac:dyDescent="0.25">
      <c r="A12" s="52" t="s">
        <v>110</v>
      </c>
      <c r="B12" s="71"/>
      <c r="C12" s="71">
        <v>1000</v>
      </c>
      <c r="D12" s="71">
        <v>2000</v>
      </c>
      <c r="E12" s="71">
        <v>3000</v>
      </c>
      <c r="F12" s="71">
        <v>4000</v>
      </c>
      <c r="G12" s="71">
        <v>1000</v>
      </c>
      <c r="H12" s="71">
        <v>0</v>
      </c>
      <c r="I12" s="71">
        <v>3000</v>
      </c>
      <c r="J12" s="71">
        <v>3000</v>
      </c>
      <c r="K12" s="71">
        <v>1000</v>
      </c>
      <c r="L12" s="71">
        <v>0</v>
      </c>
      <c r="M12" s="71">
        <v>0</v>
      </c>
      <c r="N12" s="71">
        <v>2000</v>
      </c>
      <c r="O12" s="7"/>
    </row>
    <row r="13" spans="1:15" x14ac:dyDescent="0.25">
      <c r="A13" s="52" t="s">
        <v>111</v>
      </c>
      <c r="B13" s="71"/>
      <c r="C13" s="71">
        <v>0</v>
      </c>
      <c r="D13" s="71">
        <v>-1000</v>
      </c>
      <c r="E13" s="71">
        <v>-2000</v>
      </c>
      <c r="F13" s="71">
        <v>-3000</v>
      </c>
      <c r="G13" s="71">
        <v>-4000</v>
      </c>
      <c r="H13" s="71">
        <v>-1000</v>
      </c>
      <c r="I13" s="71">
        <v>0</v>
      </c>
      <c r="J13" s="71">
        <v>-3000</v>
      </c>
      <c r="K13" s="71">
        <v>-3000</v>
      </c>
      <c r="L13" s="71">
        <v>-1000</v>
      </c>
      <c r="M13" s="71">
        <v>0</v>
      </c>
      <c r="N13" s="71">
        <v>-2000</v>
      </c>
      <c r="O13" s="7"/>
    </row>
    <row r="14" spans="1:15" ht="14.4" x14ac:dyDescent="0.3">
      <c r="A14" s="148" t="s">
        <v>64</v>
      </c>
      <c r="B14" s="105">
        <v>0</v>
      </c>
      <c r="C14" s="71">
        <f>SUM(B12+C12+C13)</f>
        <v>1000</v>
      </c>
      <c r="D14" s="71">
        <f>SUM(C14+D12+D13)</f>
        <v>2000</v>
      </c>
      <c r="E14" s="71">
        <f t="shared" ref="E14:N14" si="1">SUM(D14+E12+E13)</f>
        <v>3000</v>
      </c>
      <c r="F14" s="71">
        <f t="shared" si="1"/>
        <v>4000</v>
      </c>
      <c r="G14" s="71">
        <f t="shared" si="1"/>
        <v>1000</v>
      </c>
      <c r="H14" s="71">
        <f t="shared" si="1"/>
        <v>0</v>
      </c>
      <c r="I14" s="71">
        <f t="shared" si="1"/>
        <v>3000</v>
      </c>
      <c r="J14" s="71">
        <f t="shared" si="1"/>
        <v>3000</v>
      </c>
      <c r="K14" s="71">
        <f t="shared" si="1"/>
        <v>1000</v>
      </c>
      <c r="L14" s="71">
        <f t="shared" si="1"/>
        <v>0</v>
      </c>
      <c r="M14" s="71">
        <f t="shared" si="1"/>
        <v>0</v>
      </c>
      <c r="N14" s="71">
        <f t="shared" si="1"/>
        <v>0</v>
      </c>
      <c r="O14" s="7"/>
    </row>
    <row r="15" spans="1:15" ht="14.4" x14ac:dyDescent="0.3">
      <c r="A15" s="148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"/>
    </row>
    <row r="16" spans="1:15" ht="14.4" x14ac:dyDescent="0.3">
      <c r="A16" s="148" t="s">
        <v>25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</row>
    <row r="17" spans="1:14" x14ac:dyDescent="0.25">
      <c r="A17" s="52"/>
      <c r="B17" s="71">
        <v>39291</v>
      </c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</row>
    <row r="18" spans="1:14" x14ac:dyDescent="0.25">
      <c r="A18" s="52" t="s">
        <v>130</v>
      </c>
      <c r="B18" s="71"/>
      <c r="C18" s="71">
        <v>1000</v>
      </c>
      <c r="D18" s="71">
        <v>2000</v>
      </c>
      <c r="E18" s="71">
        <v>3000</v>
      </c>
      <c r="F18" s="71">
        <v>4000</v>
      </c>
      <c r="G18" s="71">
        <v>1000</v>
      </c>
      <c r="H18" s="71">
        <v>0</v>
      </c>
      <c r="I18" s="71">
        <v>3000</v>
      </c>
      <c r="J18" s="71">
        <v>3000</v>
      </c>
      <c r="K18" s="71">
        <v>1000</v>
      </c>
      <c r="L18" s="71">
        <v>0</v>
      </c>
      <c r="M18" s="71"/>
      <c r="N18" s="71">
        <v>2000</v>
      </c>
    </row>
    <row r="19" spans="1:14" x14ac:dyDescent="0.25">
      <c r="A19" s="52" t="s">
        <v>126</v>
      </c>
      <c r="B19" s="71"/>
      <c r="C19" s="71">
        <v>0</v>
      </c>
      <c r="D19" s="71">
        <v>-1000</v>
      </c>
      <c r="E19" s="71">
        <v>-2000</v>
      </c>
      <c r="F19" s="71">
        <v>-3000</v>
      </c>
      <c r="G19" s="71">
        <v>-4000</v>
      </c>
      <c r="H19" s="71">
        <v>-1000</v>
      </c>
      <c r="I19" s="71"/>
      <c r="J19" s="71">
        <v>-3000</v>
      </c>
      <c r="K19" s="71">
        <v>-3000</v>
      </c>
      <c r="L19" s="71">
        <v>-1000</v>
      </c>
      <c r="M19" s="71">
        <v>0</v>
      </c>
      <c r="N19" s="71">
        <v>-2000</v>
      </c>
    </row>
    <row r="20" spans="1:14" x14ac:dyDescent="0.25">
      <c r="A20" s="52" t="s">
        <v>63</v>
      </c>
      <c r="B20" s="71"/>
      <c r="C20" s="71">
        <f>SUM(B17+C18+C19)</f>
        <v>40291</v>
      </c>
      <c r="D20" s="71">
        <f>SUM(C20+D18+D19)</f>
        <v>41291</v>
      </c>
      <c r="E20" s="71">
        <f t="shared" ref="E20:N20" si="2">SUM(D20+E18+E19)</f>
        <v>42291</v>
      </c>
      <c r="F20" s="71">
        <f t="shared" si="2"/>
        <v>43291</v>
      </c>
      <c r="G20" s="71">
        <f t="shared" si="2"/>
        <v>40291</v>
      </c>
      <c r="H20" s="71">
        <f t="shared" si="2"/>
        <v>39291</v>
      </c>
      <c r="I20" s="71">
        <f t="shared" si="2"/>
        <v>42291</v>
      </c>
      <c r="J20" s="71">
        <f t="shared" si="2"/>
        <v>42291</v>
      </c>
      <c r="K20" s="71">
        <f t="shared" si="2"/>
        <v>40291</v>
      </c>
      <c r="L20" s="71">
        <f t="shared" si="2"/>
        <v>39291</v>
      </c>
      <c r="M20" s="71">
        <f t="shared" si="2"/>
        <v>39291</v>
      </c>
      <c r="N20" s="71">
        <f t="shared" si="2"/>
        <v>39291</v>
      </c>
    </row>
    <row r="21" spans="1:14" x14ac:dyDescent="0.25">
      <c r="A21" s="52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</row>
    <row r="22" spans="1:14" ht="14.4" x14ac:dyDescent="0.3">
      <c r="A22" s="148" t="s">
        <v>112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</row>
    <row r="23" spans="1:14" x14ac:dyDescent="0.25">
      <c r="A23" s="52" t="s">
        <v>113</v>
      </c>
      <c r="B23" s="71">
        <v>51604</v>
      </c>
      <c r="C23" s="71">
        <v>51604</v>
      </c>
      <c r="D23" s="71">
        <f>C26</f>
        <v>61482</v>
      </c>
      <c r="E23" s="71">
        <f>D26</f>
        <v>64568</v>
      </c>
      <c r="F23" s="71">
        <f t="shared" ref="F23:N23" si="3">E26</f>
        <v>65784</v>
      </c>
      <c r="G23" s="71">
        <f t="shared" si="3"/>
        <v>71050</v>
      </c>
      <c r="H23" s="71">
        <f t="shared" si="3"/>
        <v>69326</v>
      </c>
      <c r="I23" s="71">
        <f t="shared" si="3"/>
        <v>70832</v>
      </c>
      <c r="J23" s="71">
        <f t="shared" si="3"/>
        <v>31803</v>
      </c>
      <c r="K23" s="71">
        <f t="shared" si="3"/>
        <v>22687</v>
      </c>
      <c r="L23" s="71">
        <f t="shared" si="3"/>
        <v>13213</v>
      </c>
      <c r="M23" s="71">
        <f t="shared" si="3"/>
        <v>33499</v>
      </c>
      <c r="N23" s="71">
        <f t="shared" si="3"/>
        <v>23990</v>
      </c>
    </row>
    <row r="24" spans="1:14" x14ac:dyDescent="0.25">
      <c r="A24" s="52" t="s">
        <v>114</v>
      </c>
      <c r="B24" s="71"/>
      <c r="C24" s="71">
        <f>SUM('Income Statement'!B68)-13051</f>
        <v>16997</v>
      </c>
      <c r="D24" s="71">
        <f>SUM('Income Statement'!C68)-13051</f>
        <v>17327</v>
      </c>
      <c r="E24" s="71">
        <f>SUM('Income Statement'!D68)-13051</f>
        <v>15487</v>
      </c>
      <c r="F24" s="71">
        <f>SUM('Income Statement'!E68)-13051</f>
        <v>17987</v>
      </c>
      <c r="G24" s="71">
        <f>SUM('Income Statement'!F68)-13051</f>
        <v>13507</v>
      </c>
      <c r="H24" s="71">
        <f>SUM('Income Statement'!G68)-13051</f>
        <v>12257</v>
      </c>
      <c r="I24" s="71">
        <f>SUM('Income Statement'!H68)-13051</f>
        <v>15472</v>
      </c>
      <c r="J24" s="71">
        <f>SUM('Income Statement'!I68)-13051</f>
        <v>21602</v>
      </c>
      <c r="K24" s="71">
        <f>SUM('Income Statement'!J68)-13051</f>
        <v>9372</v>
      </c>
      <c r="L24" s="71">
        <f>SUM('Income Statement'!K68)-13051</f>
        <v>26902</v>
      </c>
      <c r="M24" s="71">
        <f>SUM('Income Statement'!L68)-13051</f>
        <v>14637</v>
      </c>
      <c r="N24" s="71">
        <f>SUM('Income Statement'!M68)-13051</f>
        <v>12202</v>
      </c>
    </row>
    <row r="25" spans="1:14" x14ac:dyDescent="0.25">
      <c r="A25" s="52" t="s">
        <v>115</v>
      </c>
      <c r="B25" s="71"/>
      <c r="C25" s="71">
        <v>7119</v>
      </c>
      <c r="D25" s="71">
        <v>14241</v>
      </c>
      <c r="E25" s="71">
        <v>14271</v>
      </c>
      <c r="F25" s="71">
        <v>12721</v>
      </c>
      <c r="G25" s="71">
        <v>15231</v>
      </c>
      <c r="H25" s="71">
        <v>10751</v>
      </c>
      <c r="I25" s="71">
        <v>54501</v>
      </c>
      <c r="J25" s="71">
        <v>30718</v>
      </c>
      <c r="K25" s="71">
        <v>18846</v>
      </c>
      <c r="L25" s="71">
        <v>6616</v>
      </c>
      <c r="M25" s="71">
        <v>24146</v>
      </c>
      <c r="N25" s="71">
        <v>11881</v>
      </c>
    </row>
    <row r="26" spans="1:14" s="13" customFormat="1" ht="14.4" x14ac:dyDescent="0.3">
      <c r="A26" s="148" t="s">
        <v>116</v>
      </c>
      <c r="B26" s="74">
        <v>51604</v>
      </c>
      <c r="C26" s="74">
        <f>SUM(C23+C24-C25)</f>
        <v>61482</v>
      </c>
      <c r="D26" s="74">
        <f t="shared" ref="D26:N26" si="4">SUM(D23+D24-D25)</f>
        <v>64568</v>
      </c>
      <c r="E26" s="74">
        <f t="shared" si="4"/>
        <v>65784</v>
      </c>
      <c r="F26" s="74">
        <f t="shared" si="4"/>
        <v>71050</v>
      </c>
      <c r="G26" s="74">
        <f t="shared" si="4"/>
        <v>69326</v>
      </c>
      <c r="H26" s="74">
        <f t="shared" si="4"/>
        <v>70832</v>
      </c>
      <c r="I26" s="74">
        <f t="shared" si="4"/>
        <v>31803</v>
      </c>
      <c r="J26" s="74">
        <f t="shared" si="4"/>
        <v>22687</v>
      </c>
      <c r="K26" s="74">
        <f t="shared" si="4"/>
        <v>13213</v>
      </c>
      <c r="L26" s="74">
        <f t="shared" si="4"/>
        <v>33499</v>
      </c>
      <c r="M26" s="74">
        <f t="shared" si="4"/>
        <v>23990</v>
      </c>
      <c r="N26" s="74">
        <f t="shared" si="4"/>
        <v>24311</v>
      </c>
    </row>
    <row r="27" spans="1:14" x14ac:dyDescent="0.25">
      <c r="A27" s="72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</row>
  </sheetData>
  <pageMargins left="0.7" right="0.7" top="0.75" bottom="0.75" header="0.3" footer="0.3"/>
  <pageSetup scale="69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67"/>
  <sheetViews>
    <sheetView zoomScale="70" zoomScaleNormal="70" workbookViewId="0">
      <selection activeCell="K10" sqref="K10"/>
    </sheetView>
  </sheetViews>
  <sheetFormatPr defaultRowHeight="13.2" x14ac:dyDescent="0.25"/>
  <cols>
    <col min="1" max="1" width="25" style="15" customWidth="1"/>
    <col min="2" max="2" width="9.109375" style="15"/>
    <col min="3" max="3" width="10.44140625" style="15" customWidth="1"/>
    <col min="4" max="7" width="9.109375" style="15"/>
    <col min="8" max="8" width="10.6640625" style="15" customWidth="1"/>
    <col min="9" max="12" width="9.109375" style="15"/>
    <col min="13" max="13" width="9.109375" style="124"/>
    <col min="14" max="14" width="9.109375" style="15"/>
    <col min="15" max="15" width="8.6640625" style="124" customWidth="1"/>
    <col min="16" max="16" width="9.109375" style="15"/>
  </cols>
  <sheetData>
    <row r="1" spans="1:17" x14ac:dyDescent="0.25">
      <c r="A1" s="35"/>
      <c r="B1" s="36" t="s">
        <v>52</v>
      </c>
      <c r="C1" s="52" t="s">
        <v>131</v>
      </c>
      <c r="D1" s="52" t="s">
        <v>54</v>
      </c>
      <c r="E1" s="52" t="s">
        <v>55</v>
      </c>
      <c r="F1" s="52" t="s">
        <v>56</v>
      </c>
      <c r="G1" s="52" t="s">
        <v>57</v>
      </c>
      <c r="H1" s="52" t="s">
        <v>58</v>
      </c>
      <c r="I1" s="18" t="s">
        <v>59</v>
      </c>
      <c r="J1" s="52" t="s">
        <v>132</v>
      </c>
      <c r="K1" s="52" t="s">
        <v>137</v>
      </c>
      <c r="L1" s="52" t="s">
        <v>133</v>
      </c>
      <c r="M1" s="52" t="s">
        <v>134</v>
      </c>
      <c r="N1" s="124" t="s">
        <v>108</v>
      </c>
      <c r="O1" s="15"/>
      <c r="P1" s="124"/>
      <c r="Q1" s="15"/>
    </row>
    <row r="2" spans="1:17" x14ac:dyDescent="0.25">
      <c r="A2" s="38" t="s">
        <v>66</v>
      </c>
      <c r="B2" s="39"/>
      <c r="C2"/>
      <c r="D2"/>
      <c r="E2"/>
      <c r="F2"/>
      <c r="G2"/>
      <c r="H2"/>
      <c r="I2" s="19"/>
      <c r="J2"/>
      <c r="L2"/>
      <c r="M2"/>
      <c r="N2" s="138"/>
      <c r="O2"/>
      <c r="P2"/>
    </row>
    <row r="3" spans="1:17" x14ac:dyDescent="0.25">
      <c r="A3" s="41" t="s">
        <v>67</v>
      </c>
      <c r="B3" s="33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138">
        <f t="shared" ref="N3:N34" si="0">SUM(B3:M3)</f>
        <v>0</v>
      </c>
      <c r="O3"/>
      <c r="P3"/>
    </row>
    <row r="4" spans="1:17" x14ac:dyDescent="0.25">
      <c r="A4" s="41" t="s">
        <v>68</v>
      </c>
      <c r="B4" s="33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138">
        <f t="shared" si="0"/>
        <v>0</v>
      </c>
      <c r="O4"/>
      <c r="P4"/>
    </row>
    <row r="5" spans="1:17" x14ac:dyDescent="0.25">
      <c r="A5" s="41" t="s">
        <v>69</v>
      </c>
      <c r="B5" s="33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138">
        <f t="shared" si="0"/>
        <v>0</v>
      </c>
      <c r="O5"/>
      <c r="P5"/>
    </row>
    <row r="6" spans="1:17" x14ac:dyDescent="0.25">
      <c r="A6" s="41" t="s">
        <v>70</v>
      </c>
      <c r="B6" s="33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138">
        <f t="shared" si="0"/>
        <v>0</v>
      </c>
      <c r="O6"/>
      <c r="P6"/>
    </row>
    <row r="7" spans="1:17" x14ac:dyDescent="0.25">
      <c r="A7" s="41" t="s">
        <v>71</v>
      </c>
      <c r="B7" s="33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138">
        <f t="shared" si="0"/>
        <v>0</v>
      </c>
      <c r="O7"/>
      <c r="P7"/>
    </row>
    <row r="8" spans="1:17" x14ac:dyDescent="0.25">
      <c r="A8" s="41" t="s">
        <v>72</v>
      </c>
      <c r="B8" s="33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138">
        <f t="shared" si="0"/>
        <v>0</v>
      </c>
      <c r="O8"/>
      <c r="P8"/>
    </row>
    <row r="9" spans="1:17" x14ac:dyDescent="0.25">
      <c r="A9" s="45" t="s">
        <v>73</v>
      </c>
      <c r="B9" s="33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138">
        <f t="shared" si="0"/>
        <v>0</v>
      </c>
      <c r="O9"/>
      <c r="P9"/>
    </row>
    <row r="10" spans="1:17" x14ac:dyDescent="0.25">
      <c r="A10" s="45"/>
      <c r="B10" s="44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138">
        <f t="shared" si="0"/>
        <v>0</v>
      </c>
      <c r="O10"/>
      <c r="P10"/>
    </row>
    <row r="11" spans="1:17" x14ac:dyDescent="0.25">
      <c r="A11" s="46" t="s">
        <v>74</v>
      </c>
      <c r="B11" s="82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138">
        <f t="shared" si="0"/>
        <v>0</v>
      </c>
      <c r="O11"/>
      <c r="P11"/>
    </row>
    <row r="12" spans="1:17" x14ac:dyDescent="0.25">
      <c r="A12" s="47"/>
      <c r="B12" s="48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138">
        <f t="shared" si="0"/>
        <v>0</v>
      </c>
      <c r="O12"/>
      <c r="P12"/>
    </row>
    <row r="13" spans="1:17" x14ac:dyDescent="0.25">
      <c r="A13" s="38" t="s">
        <v>75</v>
      </c>
      <c r="B13" s="50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138">
        <f t="shared" si="0"/>
        <v>0</v>
      </c>
      <c r="O13"/>
      <c r="P13"/>
    </row>
    <row r="14" spans="1:17" x14ac:dyDescent="0.25">
      <c r="A14" s="41" t="s">
        <v>76</v>
      </c>
      <c r="B14" s="33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138">
        <f t="shared" si="0"/>
        <v>0</v>
      </c>
      <c r="O14"/>
      <c r="P14"/>
    </row>
    <row r="15" spans="1:17" x14ac:dyDescent="0.25">
      <c r="A15" s="41" t="s">
        <v>77</v>
      </c>
      <c r="B15" s="33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138">
        <f t="shared" si="0"/>
        <v>0</v>
      </c>
      <c r="O15"/>
      <c r="P15"/>
    </row>
    <row r="16" spans="1:17" x14ac:dyDescent="0.25">
      <c r="A16" s="41" t="s">
        <v>78</v>
      </c>
      <c r="B16" s="33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138">
        <f t="shared" si="0"/>
        <v>0</v>
      </c>
      <c r="O16"/>
      <c r="P16"/>
    </row>
    <row r="17" spans="1:16" x14ac:dyDescent="0.25">
      <c r="A17" s="41"/>
      <c r="B17" s="44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138">
        <f t="shared" si="0"/>
        <v>0</v>
      </c>
      <c r="O17"/>
      <c r="P17"/>
    </row>
    <row r="18" spans="1:16" x14ac:dyDescent="0.25">
      <c r="A18" s="35"/>
      <c r="B18" s="44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138">
        <f t="shared" si="0"/>
        <v>0</v>
      </c>
      <c r="O18"/>
      <c r="P18"/>
    </row>
    <row r="19" spans="1:16" x14ac:dyDescent="0.25">
      <c r="A19" s="35"/>
      <c r="B19" s="44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138">
        <f t="shared" si="0"/>
        <v>0</v>
      </c>
      <c r="O19"/>
      <c r="P19"/>
    </row>
    <row r="20" spans="1:16" x14ac:dyDescent="0.25">
      <c r="A20" s="54" t="s">
        <v>79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138">
        <f t="shared" si="0"/>
        <v>0</v>
      </c>
      <c r="O20"/>
      <c r="P20"/>
    </row>
    <row r="21" spans="1:16" x14ac:dyDescent="0.25">
      <c r="A21" s="47"/>
      <c r="B21" s="77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138">
        <f t="shared" si="0"/>
        <v>0</v>
      </c>
      <c r="O21"/>
      <c r="P21"/>
    </row>
    <row r="22" spans="1:16" x14ac:dyDescent="0.25">
      <c r="A22" s="55" t="s">
        <v>80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138">
        <f t="shared" si="0"/>
        <v>0</v>
      </c>
      <c r="O22"/>
      <c r="P22"/>
    </row>
    <row r="23" spans="1:16" x14ac:dyDescent="0.25">
      <c r="A23" s="41"/>
      <c r="B23" s="77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138">
        <f t="shared" si="0"/>
        <v>0</v>
      </c>
      <c r="O23"/>
      <c r="P23"/>
    </row>
    <row r="24" spans="1:16" x14ac:dyDescent="0.25">
      <c r="A24" s="56" t="s">
        <v>81</v>
      </c>
      <c r="B24" s="50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138">
        <f t="shared" si="0"/>
        <v>0</v>
      </c>
      <c r="O24"/>
      <c r="P24"/>
    </row>
    <row r="25" spans="1:16" ht="14.4" x14ac:dyDescent="0.3">
      <c r="A25" s="57" t="s">
        <v>82</v>
      </c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138">
        <f t="shared" si="0"/>
        <v>0</v>
      </c>
      <c r="O25"/>
      <c r="P25"/>
    </row>
    <row r="26" spans="1:16" x14ac:dyDescent="0.25">
      <c r="A26" s="41" t="s">
        <v>83</v>
      </c>
      <c r="B26" s="33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138">
        <f t="shared" si="0"/>
        <v>0</v>
      </c>
      <c r="O26"/>
      <c r="P26"/>
    </row>
    <row r="27" spans="1:16" x14ac:dyDescent="0.25">
      <c r="A27" s="137" t="s">
        <v>84</v>
      </c>
      <c r="B27" s="33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38">
        <f t="shared" si="0"/>
        <v>0</v>
      </c>
      <c r="O27"/>
      <c r="P27"/>
    </row>
    <row r="28" spans="1:16" x14ac:dyDescent="0.25">
      <c r="A28" s="41" t="s">
        <v>85</v>
      </c>
      <c r="B28" s="33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138">
        <f t="shared" si="0"/>
        <v>0</v>
      </c>
      <c r="O28"/>
      <c r="P28"/>
    </row>
    <row r="29" spans="1:16" x14ac:dyDescent="0.25">
      <c r="A29" s="41" t="s">
        <v>86</v>
      </c>
      <c r="B29" s="33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138">
        <f t="shared" si="0"/>
        <v>0</v>
      </c>
      <c r="O29"/>
      <c r="P29"/>
    </row>
    <row r="30" spans="1:16" x14ac:dyDescent="0.25">
      <c r="A30" s="45" t="s">
        <v>87</v>
      </c>
      <c r="B30" s="33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138">
        <f t="shared" si="0"/>
        <v>0</v>
      </c>
      <c r="O30"/>
      <c r="P30"/>
    </row>
    <row r="31" spans="1:16" x14ac:dyDescent="0.25">
      <c r="A31" s="41" t="s">
        <v>88</v>
      </c>
      <c r="B31" s="33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138">
        <f t="shared" si="0"/>
        <v>0</v>
      </c>
      <c r="O31"/>
      <c r="P31"/>
    </row>
    <row r="32" spans="1:16" x14ac:dyDescent="0.25">
      <c r="A32" s="41" t="s">
        <v>89</v>
      </c>
      <c r="B32" s="33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138">
        <f t="shared" si="0"/>
        <v>0</v>
      </c>
      <c r="O32"/>
      <c r="P32"/>
    </row>
    <row r="33" spans="1:16" x14ac:dyDescent="0.25">
      <c r="A33" s="41" t="s">
        <v>90</v>
      </c>
      <c r="B33" s="33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138">
        <f t="shared" si="0"/>
        <v>0</v>
      </c>
      <c r="O33"/>
      <c r="P33"/>
    </row>
    <row r="34" spans="1:16" x14ac:dyDescent="0.25">
      <c r="A34" s="41" t="s">
        <v>91</v>
      </c>
      <c r="B34" s="33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138">
        <f t="shared" si="0"/>
        <v>0</v>
      </c>
      <c r="O34"/>
      <c r="P34"/>
    </row>
    <row r="35" spans="1:16" x14ac:dyDescent="0.25">
      <c r="A35" s="41" t="s">
        <v>92</v>
      </c>
      <c r="B35" s="33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138">
        <f t="shared" ref="N35:N63" si="1">SUM(B35:M35)</f>
        <v>0</v>
      </c>
      <c r="O35"/>
      <c r="P35"/>
    </row>
    <row r="36" spans="1:16" x14ac:dyDescent="0.25">
      <c r="A36" s="45" t="s">
        <v>93</v>
      </c>
      <c r="B36" s="33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138">
        <f t="shared" si="1"/>
        <v>0</v>
      </c>
      <c r="O36"/>
      <c r="P36"/>
    </row>
    <row r="37" spans="1:16" x14ac:dyDescent="0.25">
      <c r="A37" s="41" t="s">
        <v>73</v>
      </c>
      <c r="B37" s="6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0"/>
      <c r="N37" s="138">
        <f t="shared" si="1"/>
        <v>0</v>
      </c>
      <c r="O37"/>
      <c r="P37"/>
    </row>
    <row r="38" spans="1:16" ht="14.4" x14ac:dyDescent="0.3">
      <c r="A38" s="59" t="s">
        <v>94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138">
        <f t="shared" si="1"/>
        <v>0</v>
      </c>
      <c r="O38"/>
      <c r="P38"/>
    </row>
    <row r="39" spans="1:16" ht="14.4" x14ac:dyDescent="0.3">
      <c r="A39" s="59"/>
      <c r="B39" s="44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138">
        <f t="shared" si="1"/>
        <v>0</v>
      </c>
      <c r="O39"/>
      <c r="P39"/>
    </row>
    <row r="40" spans="1:16" ht="14.4" x14ac:dyDescent="0.3">
      <c r="A40" s="57" t="s">
        <v>129</v>
      </c>
      <c r="B40" s="44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138">
        <f t="shared" si="1"/>
        <v>0</v>
      </c>
      <c r="O40"/>
      <c r="P40"/>
    </row>
    <row r="41" spans="1:16" x14ac:dyDescent="0.25">
      <c r="A41" s="41" t="s">
        <v>83</v>
      </c>
      <c r="B41" s="33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38">
        <f t="shared" si="1"/>
        <v>0</v>
      </c>
      <c r="O41"/>
      <c r="P41"/>
    </row>
    <row r="42" spans="1:16" x14ac:dyDescent="0.25">
      <c r="A42" s="41" t="s">
        <v>85</v>
      </c>
      <c r="B42" s="33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138">
        <f t="shared" si="1"/>
        <v>0</v>
      </c>
      <c r="O42"/>
      <c r="P42"/>
    </row>
    <row r="43" spans="1:16" x14ac:dyDescent="0.25">
      <c r="A43" s="41" t="s">
        <v>73</v>
      </c>
      <c r="B43" s="33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38">
        <f t="shared" si="1"/>
        <v>0</v>
      </c>
      <c r="O43"/>
      <c r="P43"/>
    </row>
    <row r="44" spans="1:16" x14ac:dyDescent="0.25">
      <c r="A44" s="41" t="s">
        <v>95</v>
      </c>
      <c r="B44" s="33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138">
        <f t="shared" si="1"/>
        <v>0</v>
      </c>
      <c r="O44"/>
      <c r="P44"/>
    </row>
    <row r="45" spans="1:16" x14ac:dyDescent="0.25">
      <c r="A45" s="41" t="s">
        <v>128</v>
      </c>
      <c r="B45" s="33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138">
        <f t="shared" si="1"/>
        <v>0</v>
      </c>
      <c r="O45"/>
      <c r="P45"/>
    </row>
    <row r="46" spans="1:16" x14ac:dyDescent="0.25">
      <c r="A46" s="41" t="s">
        <v>124</v>
      </c>
      <c r="B46" s="145"/>
      <c r="C46" s="146"/>
      <c r="D46" s="146"/>
      <c r="E46" s="146"/>
      <c r="F46" s="146"/>
      <c r="G46" s="146"/>
      <c r="H46" s="146"/>
      <c r="I46" s="146"/>
      <c r="J46" s="146"/>
      <c r="K46" s="146"/>
      <c r="L46" s="146"/>
      <c r="M46" s="20"/>
      <c r="N46" s="138">
        <f t="shared" si="1"/>
        <v>0</v>
      </c>
      <c r="O46"/>
      <c r="P46"/>
    </row>
    <row r="47" spans="1:16" ht="14.4" x14ac:dyDescent="0.3">
      <c r="A47" s="83" t="s">
        <v>63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138">
        <f t="shared" si="1"/>
        <v>0</v>
      </c>
      <c r="O47"/>
      <c r="P47"/>
    </row>
    <row r="48" spans="1:16" x14ac:dyDescent="0.25">
      <c r="A48" s="41"/>
      <c r="B48" s="33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138">
        <f t="shared" si="1"/>
        <v>0</v>
      </c>
      <c r="O48"/>
      <c r="P48"/>
    </row>
    <row r="49" spans="1:16" ht="14.4" x14ac:dyDescent="0.3">
      <c r="A49" s="84" t="s">
        <v>96</v>
      </c>
      <c r="B49" s="33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38">
        <f t="shared" si="1"/>
        <v>0</v>
      </c>
      <c r="O49"/>
      <c r="P49"/>
    </row>
    <row r="50" spans="1:16" x14ac:dyDescent="0.25">
      <c r="A50" s="41" t="s">
        <v>83</v>
      </c>
      <c r="B50" s="33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138">
        <f t="shared" si="1"/>
        <v>0</v>
      </c>
      <c r="O50"/>
      <c r="P50"/>
    </row>
    <row r="51" spans="1:16" x14ac:dyDescent="0.25">
      <c r="A51" s="41" t="s">
        <v>84</v>
      </c>
      <c r="B51" s="33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138">
        <f t="shared" si="1"/>
        <v>0</v>
      </c>
      <c r="O51"/>
      <c r="P51"/>
    </row>
    <row r="52" spans="1:16" x14ac:dyDescent="0.25">
      <c r="A52" s="41" t="s">
        <v>85</v>
      </c>
      <c r="B52" s="33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38">
        <f t="shared" si="1"/>
        <v>0</v>
      </c>
      <c r="O52"/>
      <c r="P52"/>
    </row>
    <row r="53" spans="1:16" x14ac:dyDescent="0.25">
      <c r="A53" s="41" t="s">
        <v>86</v>
      </c>
      <c r="B53" s="33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138">
        <f t="shared" si="1"/>
        <v>0</v>
      </c>
      <c r="O53"/>
      <c r="P53"/>
    </row>
    <row r="54" spans="1:16" x14ac:dyDescent="0.25">
      <c r="A54" s="41" t="s">
        <v>93</v>
      </c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138">
        <f t="shared" si="1"/>
        <v>0</v>
      </c>
      <c r="O54"/>
      <c r="P54"/>
    </row>
    <row r="55" spans="1:16" x14ac:dyDescent="0.25">
      <c r="A55" s="41" t="s">
        <v>97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138">
        <f t="shared" si="1"/>
        <v>0</v>
      </c>
      <c r="O55"/>
      <c r="P55"/>
    </row>
    <row r="56" spans="1:16" x14ac:dyDescent="0.25">
      <c r="A56" s="41" t="s">
        <v>98</v>
      </c>
      <c r="B56" s="33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138">
        <f t="shared" si="1"/>
        <v>0</v>
      </c>
      <c r="O56"/>
      <c r="P56"/>
    </row>
    <row r="57" spans="1:16" x14ac:dyDescent="0.25">
      <c r="A57" s="41" t="s">
        <v>99</v>
      </c>
      <c r="B57" s="33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138">
        <f t="shared" si="1"/>
        <v>0</v>
      </c>
      <c r="O57"/>
      <c r="P57"/>
    </row>
    <row r="58" spans="1:16" x14ac:dyDescent="0.25">
      <c r="A58" s="41" t="s">
        <v>100</v>
      </c>
      <c r="B58" s="33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138">
        <f t="shared" si="1"/>
        <v>0</v>
      </c>
      <c r="O58"/>
      <c r="P58"/>
    </row>
    <row r="59" spans="1:16" x14ac:dyDescent="0.25">
      <c r="A59" s="41" t="s">
        <v>73</v>
      </c>
      <c r="B59" s="6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138">
        <f t="shared" si="1"/>
        <v>0</v>
      </c>
      <c r="O59"/>
      <c r="P59"/>
    </row>
    <row r="60" spans="1:16" ht="14.4" x14ac:dyDescent="0.3">
      <c r="A60" s="66" t="s">
        <v>63</v>
      </c>
      <c r="B60" s="67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138">
        <f t="shared" si="1"/>
        <v>0</v>
      </c>
      <c r="O60"/>
      <c r="P60"/>
    </row>
    <row r="61" spans="1:16" x14ac:dyDescent="0.25">
      <c r="A61" s="85"/>
      <c r="B61" s="33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138">
        <f t="shared" si="1"/>
        <v>0</v>
      </c>
      <c r="O61"/>
      <c r="P61"/>
    </row>
    <row r="62" spans="1:16" x14ac:dyDescent="0.25">
      <c r="A62" s="64" t="s">
        <v>101</v>
      </c>
      <c r="B62" s="86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138">
        <f t="shared" si="1"/>
        <v>0</v>
      </c>
      <c r="O62"/>
      <c r="P62"/>
    </row>
    <row r="63" spans="1:16" x14ac:dyDescent="0.25">
      <c r="A63" s="85"/>
      <c r="B63" s="77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138">
        <f t="shared" si="1"/>
        <v>0</v>
      </c>
      <c r="O63"/>
      <c r="P63"/>
    </row>
    <row r="64" spans="1:16" x14ac:dyDescent="0.25">
      <c r="A64" s="85"/>
      <c r="B64" s="87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138">
        <f>SUM(B64:L64)</f>
        <v>0</v>
      </c>
      <c r="O64"/>
      <c r="P64"/>
    </row>
    <row r="65" spans="1:16" ht="13.8" thickBot="1" x14ac:dyDescent="0.3">
      <c r="A65" s="63" t="s">
        <v>102</v>
      </c>
      <c r="B65" s="89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138">
        <f>SUM(N22-N62)</f>
        <v>0</v>
      </c>
      <c r="O65"/>
      <c r="P65"/>
    </row>
    <row r="66" spans="1:16" ht="13.8" thickTop="1" x14ac:dyDescent="0.25">
      <c r="K66"/>
    </row>
    <row r="67" spans="1:16" x14ac:dyDescent="0.25">
      <c r="K67"/>
    </row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style="94" customWidth="1"/>
    <col min="5" max="5" width="11" customWidth="1"/>
    <col min="6" max="6" width="10.33203125" customWidth="1"/>
    <col min="7" max="7" width="4.88671875" style="94" customWidth="1"/>
    <col min="8" max="8" width="9.6640625" customWidth="1"/>
  </cols>
  <sheetData>
    <row r="1" spans="1:9" s="94" customFormat="1" x14ac:dyDescent="0.25">
      <c r="B1" s="103" t="s">
        <v>120</v>
      </c>
      <c r="C1" s="92"/>
      <c r="D1" s="92"/>
      <c r="E1" s="92" t="s">
        <v>122</v>
      </c>
      <c r="F1" s="92"/>
      <c r="G1" s="92"/>
      <c r="H1" s="92" t="s">
        <v>121</v>
      </c>
    </row>
    <row r="2" spans="1:9" s="94" customFormat="1" x14ac:dyDescent="0.25">
      <c r="B2" s="100"/>
      <c r="C2" s="101"/>
      <c r="D2" s="92"/>
      <c r="E2" s="101"/>
      <c r="F2" s="101"/>
      <c r="G2" s="92"/>
      <c r="H2" s="101"/>
      <c r="I2" s="102"/>
    </row>
    <row r="3" spans="1:9" x14ac:dyDescent="0.25">
      <c r="B3" s="95">
        <v>2011</v>
      </c>
      <c r="C3" s="95">
        <v>2012</v>
      </c>
      <c r="D3" s="93"/>
      <c r="E3" s="95">
        <v>2011</v>
      </c>
      <c r="F3" s="95">
        <v>2012</v>
      </c>
      <c r="G3" s="93"/>
      <c r="H3" s="95">
        <v>2011</v>
      </c>
      <c r="I3" s="95">
        <v>2012</v>
      </c>
    </row>
    <row r="4" spans="1:9" x14ac:dyDescent="0.25">
      <c r="A4" s="91" t="s">
        <v>117</v>
      </c>
      <c r="B4" s="96">
        <v>681264</v>
      </c>
      <c r="C4" s="96">
        <v>508315</v>
      </c>
      <c r="D4" s="97"/>
      <c r="E4" s="96">
        <v>69164</v>
      </c>
      <c r="F4" s="96">
        <v>63500</v>
      </c>
      <c r="G4" s="97"/>
      <c r="H4" s="96">
        <v>30500</v>
      </c>
      <c r="I4" s="96">
        <v>0</v>
      </c>
    </row>
    <row r="5" spans="1:9" x14ac:dyDescent="0.25">
      <c r="A5" s="91" t="s">
        <v>118</v>
      </c>
      <c r="B5" s="96">
        <v>819790</v>
      </c>
      <c r="C5" s="96">
        <v>547675</v>
      </c>
      <c r="D5" s="97"/>
      <c r="E5" s="96">
        <v>96398</v>
      </c>
      <c r="F5" s="96">
        <v>93050</v>
      </c>
      <c r="G5" s="97"/>
      <c r="H5" s="96">
        <v>20000</v>
      </c>
      <c r="I5" s="96">
        <v>20000</v>
      </c>
    </row>
    <row r="6" spans="1:9" x14ac:dyDescent="0.25">
      <c r="A6" s="91" t="s">
        <v>119</v>
      </c>
      <c r="B6" s="98">
        <f>SUM(B4-B5)</f>
        <v>-138526</v>
      </c>
      <c r="C6" s="98">
        <f>SUM(C4-C5)</f>
        <v>-39360</v>
      </c>
      <c r="D6" s="99"/>
      <c r="E6" s="98">
        <f>SUM(E4-E5)</f>
        <v>-27234</v>
      </c>
      <c r="F6" s="98">
        <f>SUM(F4-F5)</f>
        <v>-29550</v>
      </c>
      <c r="G6" s="99"/>
      <c r="H6" s="98">
        <f>SUM(H4-H5)</f>
        <v>10500</v>
      </c>
      <c r="I6" s="98">
        <f>SUM(I4-I5)</f>
        <v>-20000</v>
      </c>
    </row>
    <row r="10" spans="1:9" x14ac:dyDescent="0.25">
      <c r="A10" s="104"/>
      <c r="B10" s="104"/>
    </row>
    <row r="12" spans="1:9" x14ac:dyDescent="0.25">
      <c r="A12" s="7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2019-02-07T21:02:23Z</dcterms:modified>
</cp:coreProperties>
</file>