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0\"/>
    </mc:Choice>
  </mc:AlternateContent>
  <xr:revisionPtr revIDLastSave="0" documentId="13_ncr:1_{2AF53292-CB3D-4F6E-A325-A57C46C0C634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4" i="1" l="1"/>
  <c r="J40" i="1"/>
  <c r="J45" i="1" s="1"/>
  <c r="J28" i="1"/>
  <c r="J17" i="1"/>
  <c r="J23" i="1" s="1"/>
  <c r="J31" i="1" s="1"/>
  <c r="N24" i="3" l="1"/>
  <c r="M24" i="3"/>
  <c r="L24" i="3"/>
  <c r="K24" i="3"/>
  <c r="J24" i="3"/>
  <c r="I24" i="3"/>
  <c r="H24" i="3"/>
  <c r="G24" i="3"/>
  <c r="F24" i="3"/>
  <c r="E24" i="3"/>
  <c r="D24" i="3"/>
  <c r="C24" i="3"/>
  <c r="P12" i="4" l="1"/>
  <c r="P17" i="4" s="1"/>
  <c r="P33" i="4"/>
  <c r="P57" i="4"/>
  <c r="N42" i="4" l="1"/>
  <c r="N39" i="4"/>
  <c r="N9" i="4" l="1"/>
  <c r="N10" i="4"/>
  <c r="N11" i="4"/>
  <c r="N12" i="4"/>
  <c r="N13" i="4"/>
  <c r="N14" i="4"/>
  <c r="N15" i="4"/>
  <c r="N58" i="4" l="1"/>
  <c r="G31" i="2" l="1"/>
  <c r="G15" i="2"/>
  <c r="G24" i="2"/>
  <c r="G20" i="2"/>
  <c r="G19" i="2"/>
  <c r="G18" i="2"/>
  <c r="G16" i="2"/>
  <c r="G14" i="2"/>
  <c r="G9" i="2"/>
  <c r="N22" i="4"/>
  <c r="B9" i="3"/>
  <c r="C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49" i="4"/>
  <c r="N48" i="4"/>
  <c r="N47" i="4"/>
  <c r="N52" i="4"/>
  <c r="N51" i="4"/>
  <c r="N50" i="4"/>
  <c r="K28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B26" i="4"/>
  <c r="F26" i="4"/>
  <c r="E26" i="4"/>
  <c r="D26" i="4"/>
  <c r="M17" i="4"/>
  <c r="L17" i="4"/>
  <c r="K17" i="4"/>
  <c r="I17" i="4"/>
  <c r="H17" i="4"/>
  <c r="G17" i="4"/>
  <c r="F17" i="4"/>
  <c r="E17" i="4"/>
  <c r="D17" i="4"/>
  <c r="C6" i="6"/>
  <c r="B6" i="6"/>
  <c r="F6" i="6"/>
  <c r="E6" i="6"/>
  <c r="I6" i="6"/>
  <c r="H6" i="6"/>
  <c r="N37" i="4"/>
  <c r="C20" i="3"/>
  <c r="D20" i="3" s="1"/>
  <c r="C14" i="3"/>
  <c r="K18" i="1" s="1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7" i="4"/>
  <c r="N56" i="4"/>
  <c r="N40" i="4"/>
  <c r="N38" i="4"/>
  <c r="N36" i="4"/>
  <c r="N35" i="4"/>
  <c r="N34" i="4"/>
  <c r="N32" i="4"/>
  <c r="N21" i="4"/>
  <c r="N20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8" i="4" l="1"/>
  <c r="C28" i="4"/>
  <c r="S24" i="2"/>
  <c r="D14" i="3"/>
  <c r="L18" i="1" s="1"/>
  <c r="N65" i="5"/>
  <c r="S15" i="2"/>
  <c r="D9" i="3"/>
  <c r="E9" i="3" s="1"/>
  <c r="K19" i="1"/>
  <c r="G12" i="2" s="1"/>
  <c r="S9" i="2"/>
  <c r="K20" i="1"/>
  <c r="G13" i="2" s="1"/>
  <c r="E20" i="3"/>
  <c r="L20" i="1"/>
  <c r="S16" i="2"/>
  <c r="S20" i="2"/>
  <c r="I14" i="2"/>
  <c r="S19" i="2"/>
  <c r="J28" i="4"/>
  <c r="S18" i="2"/>
  <c r="N66" i="4"/>
  <c r="L68" i="4"/>
  <c r="N53" i="4"/>
  <c r="J68" i="4"/>
  <c r="H68" i="4"/>
  <c r="I68" i="4"/>
  <c r="N44" i="4"/>
  <c r="M68" i="4"/>
  <c r="E68" i="4"/>
  <c r="K28" i="4"/>
  <c r="I28" i="4"/>
  <c r="N26" i="4"/>
  <c r="L28" i="4"/>
  <c r="H28" i="4"/>
  <c r="G28" i="4"/>
  <c r="D28" i="4"/>
  <c r="F28" i="4"/>
  <c r="B68" i="4"/>
  <c r="F68" i="4"/>
  <c r="K68" i="4"/>
  <c r="C68" i="4"/>
  <c r="G68" i="4"/>
  <c r="D68" i="4"/>
  <c r="M28" i="4"/>
  <c r="B28" i="4"/>
  <c r="N17" i="4"/>
  <c r="E14" i="3" l="1"/>
  <c r="L19" i="1"/>
  <c r="H12" i="2" s="1"/>
  <c r="C26" i="3"/>
  <c r="J47" i="1"/>
  <c r="H13" i="2"/>
  <c r="F20" i="3"/>
  <c r="M20" i="1"/>
  <c r="F14" i="3"/>
  <c r="M18" i="1"/>
  <c r="J14" i="2"/>
  <c r="M19" i="1"/>
  <c r="F9" i="3"/>
  <c r="J71" i="4"/>
  <c r="O7" i="2" s="1"/>
  <c r="L71" i="4"/>
  <c r="Q7" i="2" s="1"/>
  <c r="I71" i="4"/>
  <c r="N7" i="2" s="1"/>
  <c r="H71" i="4"/>
  <c r="M7" i="2" s="1"/>
  <c r="F71" i="4"/>
  <c r="K7" i="2" s="1"/>
  <c r="E71" i="4"/>
  <c r="J7" i="2" s="1"/>
  <c r="M71" i="4"/>
  <c r="R7" i="2" s="1"/>
  <c r="K71" i="4"/>
  <c r="P7" i="2" s="1"/>
  <c r="B71" i="4"/>
  <c r="G7" i="2" s="1"/>
  <c r="G71" i="4"/>
  <c r="L7" i="2" s="1"/>
  <c r="N28" i="4"/>
  <c r="D71" i="4"/>
  <c r="I7" i="2" s="1"/>
  <c r="C71" i="4"/>
  <c r="H7" i="2" s="1"/>
  <c r="N68" i="4"/>
  <c r="K35" i="1" l="1"/>
  <c r="G17" i="2" s="1"/>
  <c r="D23" i="3"/>
  <c r="D26" i="3" s="1"/>
  <c r="E23" i="3" s="1"/>
  <c r="E26" i="3" s="1"/>
  <c r="N20" i="1"/>
  <c r="J13" i="2" s="1"/>
  <c r="G20" i="3"/>
  <c r="I13" i="2"/>
  <c r="N18" i="1"/>
  <c r="G14" i="3"/>
  <c r="L14" i="2"/>
  <c r="K14" i="2"/>
  <c r="I12" i="2"/>
  <c r="N19" i="1"/>
  <c r="J12" i="2" s="1"/>
  <c r="G9" i="3"/>
  <c r="N71" i="4"/>
  <c r="K43" i="1"/>
  <c r="K44" i="1" s="1"/>
  <c r="S7" i="2"/>
  <c r="K40" i="1" l="1"/>
  <c r="L35" i="1"/>
  <c r="L40" i="1" s="1"/>
  <c r="L43" i="1"/>
  <c r="L44" i="1" s="1"/>
  <c r="O20" i="1"/>
  <c r="K13" i="2" s="1"/>
  <c r="H20" i="3"/>
  <c r="O18" i="1"/>
  <c r="H14" i="3"/>
  <c r="S14" i="2"/>
  <c r="H9" i="3"/>
  <c r="O19" i="1"/>
  <c r="K45" i="1"/>
  <c r="G21" i="2"/>
  <c r="M35" i="1"/>
  <c r="F23" i="3"/>
  <c r="F26" i="3" s="1"/>
  <c r="H17" i="2" l="1"/>
  <c r="H21" i="2" s="1"/>
  <c r="H29" i="2" s="1"/>
  <c r="M43" i="1"/>
  <c r="N43" i="1" s="1"/>
  <c r="O43" i="1" s="1"/>
  <c r="L45" i="1"/>
  <c r="P20" i="1"/>
  <c r="I20" i="3"/>
  <c r="I14" i="3"/>
  <c r="P18" i="1"/>
  <c r="P19" i="1"/>
  <c r="I9" i="3"/>
  <c r="K12" i="2"/>
  <c r="M40" i="1"/>
  <c r="I17" i="2"/>
  <c r="I21" i="2" s="1"/>
  <c r="I29" i="2" s="1"/>
  <c r="G23" i="3"/>
  <c r="G26" i="3" s="1"/>
  <c r="N35" i="1"/>
  <c r="G29" i="2"/>
  <c r="N44" i="1" l="1"/>
  <c r="M44" i="1"/>
  <c r="M45" i="1" s="1"/>
  <c r="Q20" i="1"/>
  <c r="M13" i="2" s="1"/>
  <c r="J20" i="3"/>
  <c r="L13" i="2"/>
  <c r="J14" i="3"/>
  <c r="Q18" i="1"/>
  <c r="J9" i="3"/>
  <c r="Q19" i="1"/>
  <c r="L12" i="2"/>
  <c r="G33" i="2"/>
  <c r="K17" i="1" s="1"/>
  <c r="K23" i="1" s="1"/>
  <c r="K31" i="1" s="1"/>
  <c r="K47" i="1" s="1"/>
  <c r="N40" i="1"/>
  <c r="J17" i="2"/>
  <c r="O35" i="1"/>
  <c r="H23" i="3"/>
  <c r="H26" i="3" s="1"/>
  <c r="O44" i="1"/>
  <c r="P43" i="1"/>
  <c r="N45" i="1" l="1"/>
  <c r="R20" i="1"/>
  <c r="N13" i="2" s="1"/>
  <c r="K20" i="3"/>
  <c r="M12" i="2"/>
  <c r="K14" i="3"/>
  <c r="R18" i="1"/>
  <c r="K9" i="3"/>
  <c r="R19" i="1"/>
  <c r="H31" i="2"/>
  <c r="H33" i="2" s="1"/>
  <c r="L17" i="1" s="1"/>
  <c r="K16" i="1"/>
  <c r="O40" i="1"/>
  <c r="O45" i="1" s="1"/>
  <c r="K17" i="2"/>
  <c r="K21" i="2" s="1"/>
  <c r="K29" i="2" s="1"/>
  <c r="P35" i="1"/>
  <c r="I23" i="3"/>
  <c r="I26" i="3" s="1"/>
  <c r="G35" i="2"/>
  <c r="J21" i="2"/>
  <c r="Q43" i="1"/>
  <c r="P44" i="1"/>
  <c r="N12" i="2" l="1"/>
  <c r="L20" i="3"/>
  <c r="S20" i="1"/>
  <c r="O13" i="2" s="1"/>
  <c r="S18" i="1"/>
  <c r="L14" i="3"/>
  <c r="L9" i="3"/>
  <c r="S19" i="1"/>
  <c r="L17" i="2"/>
  <c r="P40" i="1"/>
  <c r="P45" i="1" s="1"/>
  <c r="J29" i="2"/>
  <c r="Q35" i="1"/>
  <c r="J23" i="3"/>
  <c r="J26" i="3" s="1"/>
  <c r="L16" i="1"/>
  <c r="I31" i="2"/>
  <c r="I33" i="2" s="1"/>
  <c r="L23" i="1"/>
  <c r="L31" i="1" s="1"/>
  <c r="L47" i="1" s="1"/>
  <c r="Q44" i="1"/>
  <c r="R43" i="1"/>
  <c r="H35" i="2"/>
  <c r="O12" i="2" l="1"/>
  <c r="M20" i="3"/>
  <c r="T20" i="1"/>
  <c r="T18" i="1"/>
  <c r="M14" i="3"/>
  <c r="M9" i="3"/>
  <c r="T19" i="1"/>
  <c r="R35" i="1"/>
  <c r="K23" i="3"/>
  <c r="K26" i="3" s="1"/>
  <c r="M17" i="2"/>
  <c r="M21" i="2" s="1"/>
  <c r="M29" i="2" s="1"/>
  <c r="Q40" i="1"/>
  <c r="Q45" i="1" s="1"/>
  <c r="L21" i="2"/>
  <c r="M17" i="1"/>
  <c r="I35" i="2" s="1"/>
  <c r="S43" i="1"/>
  <c r="R44" i="1"/>
  <c r="P12" i="2" l="1"/>
  <c r="N20" i="3"/>
  <c r="V20" i="1" s="1"/>
  <c r="U20" i="1"/>
  <c r="P13" i="2"/>
  <c r="N14" i="3"/>
  <c r="V18" i="1" s="1"/>
  <c r="U18" i="1"/>
  <c r="N9" i="3"/>
  <c r="V19" i="1" s="1"/>
  <c r="U19" i="1"/>
  <c r="L23" i="3"/>
  <c r="L26" i="3" s="1"/>
  <c r="S35" i="1"/>
  <c r="L29" i="2"/>
  <c r="R40" i="1"/>
  <c r="R45" i="1" s="1"/>
  <c r="N17" i="2"/>
  <c r="T43" i="1"/>
  <c r="S44" i="1"/>
  <c r="M23" i="1"/>
  <c r="M31" i="1" s="1"/>
  <c r="M47" i="1" s="1"/>
  <c r="J31" i="2"/>
  <c r="J33" i="2" s="1"/>
  <c r="M16" i="1"/>
  <c r="R13" i="2" l="1"/>
  <c r="Q12" i="2"/>
  <c r="Q13" i="2"/>
  <c r="S13" i="2" s="1"/>
  <c r="R12" i="2"/>
  <c r="S40" i="1"/>
  <c r="S45" i="1" s="1"/>
  <c r="O17" i="2"/>
  <c r="O21" i="2" s="1"/>
  <c r="O29" i="2" s="1"/>
  <c r="N21" i="2"/>
  <c r="T35" i="1"/>
  <c r="M23" i="3"/>
  <c r="M26" i="3" s="1"/>
  <c r="T44" i="1"/>
  <c r="U43" i="1"/>
  <c r="N17" i="1"/>
  <c r="S12" i="2" l="1"/>
  <c r="N29" i="2"/>
  <c r="U35" i="1"/>
  <c r="N23" i="3"/>
  <c r="N26" i="3" s="1"/>
  <c r="V35" i="1" s="1"/>
  <c r="P17" i="2"/>
  <c r="P21" i="2" s="1"/>
  <c r="P29" i="2" s="1"/>
  <c r="T40" i="1"/>
  <c r="T45" i="1" s="1"/>
  <c r="K31" i="2"/>
  <c r="K33" i="2" s="1"/>
  <c r="N23" i="1"/>
  <c r="N31" i="1" s="1"/>
  <c r="N47" i="1" s="1"/>
  <c r="N16" i="1"/>
  <c r="U44" i="1"/>
  <c r="V43" i="1"/>
  <c r="V44" i="1" s="1"/>
  <c r="J35" i="2"/>
  <c r="V40" i="1" l="1"/>
  <c r="V45" i="1" s="1"/>
  <c r="R17" i="2"/>
  <c r="U40" i="1"/>
  <c r="U45" i="1" s="1"/>
  <c r="Q17" i="2"/>
  <c r="Q21" i="2" s="1"/>
  <c r="O17" i="1"/>
  <c r="K35" i="2" s="1"/>
  <c r="R21" i="2" l="1"/>
  <c r="R29" i="2" s="1"/>
  <c r="S17" i="2"/>
  <c r="Q29" i="2"/>
  <c r="L31" i="2"/>
  <c r="L33" i="2" s="1"/>
  <c r="O16" i="1"/>
  <c r="O23" i="1"/>
  <c r="O31" i="1" s="1"/>
  <c r="O47" i="1" s="1"/>
  <c r="S21" i="2" l="1"/>
  <c r="S29" i="2"/>
  <c r="P17" i="1"/>
  <c r="P23" i="1" l="1"/>
  <c r="P31" i="1" s="1"/>
  <c r="P47" i="1" s="1"/>
  <c r="P16" i="1"/>
  <c r="M31" i="2"/>
  <c r="M33" i="2" s="1"/>
  <c r="L35" i="2"/>
  <c r="Q17" i="1" l="1"/>
  <c r="N31" i="2" l="1"/>
  <c r="N33" i="2" s="1"/>
  <c r="Q16" i="1"/>
  <c r="Q23" i="1"/>
  <c r="Q31" i="1" s="1"/>
  <c r="Q47" i="1" s="1"/>
  <c r="M35" i="2"/>
  <c r="R17" i="1" l="1"/>
  <c r="R23" i="1" l="1"/>
  <c r="R31" i="1" s="1"/>
  <c r="R47" i="1" s="1"/>
  <c r="R16" i="1"/>
  <c r="O31" i="2"/>
  <c r="O33" i="2" s="1"/>
  <c r="N35" i="2"/>
  <c r="S17" i="1" l="1"/>
  <c r="S16" i="1" l="1"/>
  <c r="P31" i="2"/>
  <c r="P33" i="2" s="1"/>
  <c r="S23" i="1"/>
  <c r="S31" i="1" s="1"/>
  <c r="S47" i="1" s="1"/>
  <c r="O35" i="2"/>
  <c r="T17" i="1" l="1"/>
  <c r="T23" i="1" l="1"/>
  <c r="T31" i="1" s="1"/>
  <c r="T47" i="1" s="1"/>
  <c r="T16" i="1"/>
  <c r="Q31" i="2"/>
  <c r="Q33" i="2" s="1"/>
  <c r="P35" i="2"/>
  <c r="U17" i="1" l="1"/>
  <c r="R31" i="2" l="1"/>
  <c r="R33" i="2" s="1"/>
  <c r="U16" i="1"/>
  <c r="U23" i="1"/>
  <c r="U31" i="1" s="1"/>
  <c r="U47" i="1" s="1"/>
  <c r="Q35" i="2"/>
  <c r="V17" i="1" l="1"/>
  <c r="V16" i="1" l="1"/>
  <c r="V23" i="1"/>
  <c r="V31" i="1" s="1"/>
  <c r="V47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C10" authorId="0" shapeId="0" xr:uid="{44820AA1-C018-4809-A105-016E1E0FDC4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 xr:uid="{12EF1B44-A8E8-4029-8915-7A73F283B9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10" authorId="1" shapeId="0" xr:uid="{DB72EC85-31A7-492F-B5AE-117A7D0762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UTV - $31,000 income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$75,500 calendar gross ($25,500 net) &amp; $31,000 UTV gross ($16,500 net)</t>
        </r>
      </text>
    </comment>
    <comment ref="N11" authorId="1" shapeId="0" xr:uid="{0C42E0A6-72A7-40E7-A516-F0D544C63A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$240/month sustaining donations</t>
        </r>
      </text>
    </comment>
    <comment ref="N13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K15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 admin</t>
        </r>
      </text>
    </comment>
    <comment ref="I21" authorId="1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UTV $14,500 expense</t>
        </r>
      </text>
    </comment>
    <comment ref="N2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($25,500 net) &amp; $14,500 UTV expense ($16,500 net)</t>
        </r>
      </text>
    </comment>
    <comment ref="B3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N50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C52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3" authorId="0" shapeId="0" xr:uid="{DF681D01-9352-4B79-BE88-84D3DA75CC6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prizes &amp; UTV raffle tax pre-paid</t>
        </r>
      </text>
    </comment>
    <comment ref="P21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22" authorId="0" shapeId="0" xr:uid="{0D1D5695-2CB7-454B-B1E3-B23FBC06704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J30" authorId="1" shapeId="0" xr:uid="{98924761-5F28-4F94-BE48-4989B2E6D58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($29,753.93)</t>
        </r>
      </text>
    </comment>
    <comment ref="J36" authorId="0" shapeId="0" xr:uid="{3371AA44-AE81-4E59-8CDD-789DA1163BD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prizes &amp; UTV raffle tax pre-paid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  <author>Owner</author>
  </authors>
  <commentList>
    <comment ref="A4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WWA grant closed. USFWS portion $14,894.15 invoiced Dec 2019, received Jan 2020</t>
        </r>
      </text>
    </comment>
    <comment ref="A5" authorId="1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$50,000 grant
</t>
        </r>
      </text>
    </comment>
    <comment ref="A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 June 2018-June 2020</t>
        </r>
      </text>
    </comment>
    <comment ref="H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$5,000 Duck Stamp reimbursement</t>
        </r>
      </text>
    </comment>
    <comment ref="I8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$56,000 Small NAWCA WWA close-out</t>
        </r>
      </text>
    </comment>
    <comment ref="C25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 minus $3900 HRP (pd when grants reimbursed) (1.20 includes $14,895 duck stamp USFWS portion payment)</t>
        </r>
      </text>
    </comment>
    <comment ref="I25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$5,000 payment to HRP from Duck Stamp</t>
        </r>
      </text>
    </comment>
    <comment ref="J25" authorId="2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</authors>
  <commentList>
    <comment ref="C4" authorId="0" shapeId="0" xr:uid="{5B3EBFD6-AE27-40BE-9413-3E293F5B3F3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34E351E4-D960-4238-B88E-0DBFD6D3868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K9" authorId="0" shapeId="0" xr:uid="{730A45F0-7484-4BDA-863A-9E1CE5169F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 admin</t>
        </r>
      </text>
    </comment>
    <comment ref="B30" authorId="0" shapeId="0" xr:uid="{8CC71354-2774-40DE-AA17-E63A3CFA788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0" authorId="0" shapeId="0" xr:uid="{AEDA46B2-77E8-4692-B628-2916FE1CF84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46" authorId="0" shapeId="0" xr:uid="{E2E1C5A1-CEBA-405A-911C-2813419A080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<sst xmlns="http://schemas.openxmlformats.org/spreadsheetml/2006/main" count="264" uniqueCount="146">
  <si>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</si>
  <si>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</si>
  <si>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</si>
  <si>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</si>
  <si>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</si>
  <si>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</si>
  <si>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</si>
  <si>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</si>
  <si>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</si>
  <si>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</si>
  <si>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</si>
  <si>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</si>
  <si>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</si>
  <si>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</si>
  <si>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</si>
  <si>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</si>
  <si>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</si>
  <si>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</si>
  <si>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</si>
  <si>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</si>
  <si>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</si>
  <si>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</si>
  <si>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</si>
  <si>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</si>
  <si>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</si>
  <si>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</si>
  <si>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</si>
  <si>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</si>
  <si>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</si>
  <si>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</si>
  <si>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</si>
  <si>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</si>
  <si>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</si>
  <si>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</si>
  <si>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</si>
  <si>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</si>
  <si>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</si>
  <si>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</si>
  <si>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</si>
  <si>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</si>
  <si>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</si>
  <si>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</si>
  <si>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</si>
  <si>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</si>
  <si>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</si>
  <si>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</si>
  <si>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</si>
  <si>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</si>
  <si>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</si>
  <si>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</si>
  <si>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</si>
  <si>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</si>
  <si>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</si>
  <si>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</si>
  <si>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</si>
  <si>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</si>
  <si>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</si>
  <si>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</si>
  <si>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</si>
  <si>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</si>
  <si>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</si>
  <si>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</si>
  <si>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</si>
  <si>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</si>
  <si>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</si>
  <si>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</si>
  <si>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</si>
  <si>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</si>
  <si>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</si>
  <si>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</si>
  <si>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</si>
  <si>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</si>
  <si>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</si>
  <si>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</si>
  <si>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</si>
  <si>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</si>
  <si>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</si>
  <si>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</si>
  <si>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</si>
  <si>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</si>
  <si>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</si>
  <si>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</si>
  <si>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</si>
  <si>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</si>
  <si>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</si>
  <si>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</si>
  <si>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</si>
  <si>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</si>
  <si>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</si>
  <si>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</si>
  <si>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</si>
  <si>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</si>
  <si>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</si>
  <si>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</si>
  <si>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</si>
  <si>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</si>
  <si>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</si>
  <si>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</si>
  <si>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</si>
  <si>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</si>
  <si>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</si>
  <si>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</si>
  <si>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</si>
  <si>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</si>
  <si>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</si>
  <si>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</si>
  <si>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</si>
  <si>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</si>
  <si>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</si>
  <si>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</si>
  <si>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</si>
  <si>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</si>
  <si>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</si>
  <si>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</si>
  <si>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</si>
  <si>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</si>
  <si>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</si>
  <si>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</si>
  <si>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</si>
  <si>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</si>
  <si>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</si>
  <si>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</si>
  <si>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</si>
  <si>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</si>
  <si>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</si>
  <si>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</si>
  <si>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</si>
  <si>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</si>
  <si>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</si>
  <si>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</si>
  <si>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</si>
  <si>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</si>
  <si>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</si>
  <si>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</si>
  <si>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</si>
  <si>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</si>
  <si>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</si>
  <si>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</si>
  <si>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Duck Stamp 2017-2019</t>
  </si>
  <si>
    <t>Small NAWCA</t>
  </si>
  <si>
    <t xml:space="preserve">2020 Budget </t>
  </si>
  <si>
    <t>2019 Actuals</t>
  </si>
  <si>
    <t>Duck Stamp 2019-2021</t>
  </si>
  <si>
    <t>2020 Budget - Draft #3</t>
  </si>
  <si>
    <t>12.31.19</t>
  </si>
  <si>
    <t>12.31.2019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</si>
</sst>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57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14" fontId="6" fillId="0" borderId="0" xfId="0" applyNumberFormat="1" applyFont="1" applyAlignment="1">
      <alignment horizontal="center"/>
    </xf>
    <xf numFmtId="166" fontId="1" fillId="0" borderId="0" xfId="1" applyNumberFormat="1" applyAlignment="1">
      <alignment horizontal="right"/>
    </xf>
    <xf numFmtId="0" fontId="9" fillId="0" borderId="0" xfId="0" applyFont="1" applyAlignment="1">
      <alignment horizontal="center"/>
    </xf>
    <xf numFmtId="3" fontId="1" fillId="0" borderId="0" xfId="1" applyNumberFormat="1"/>
    <xf numFmtId="3" fontId="2" fillId="0" borderId="2" xfId="1" applyNumberFormat="1" applyFont="1" applyBorder="1"/>
    <xf numFmtId="3" fontId="2" fillId="0" borderId="0" xfId="1" applyNumberFormat="1" applyFont="1"/>
    <xf numFmtId="171" fontId="1" fillId="0" borderId="0" xfId="1" applyNumberFormat="1"/>
    <xf numFmtId="167" fontId="14" fillId="0" borderId="0" xfId="2" applyNumberFormat="1" applyFont="1"/>
    <xf numFmtId="3" fontId="1" fillId="0" borderId="15" xfId="1" applyNumberFormat="1" applyBorder="1"/>
    <xf numFmtId="3" fontId="1" fillId="0" borderId="2" xfId="1" applyNumberFormat="1" applyBorder="1"/>
    <xf numFmtId="3" fontId="2" fillId="0" borderId="3" xfId="0" applyNumberFormat="1" applyFont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/>
    <xf numFmtId="3" fontId="19" fillId="0" borderId="0" xfId="1" applyNumberFormat="1" applyFont="1"/>
    <xf numFmtId="171" fontId="18" fillId="0" borderId="0" xfId="1" applyNumberFormat="1" applyFont="1"/>
    <xf numFmtId="3" fontId="1" fillId="0" borderId="8" xfId="1" applyNumberFormat="1" applyBorder="1"/>
    <xf numFmtId="164" fontId="12" fillId="0" borderId="4" xfId="0" applyNumberFormat="1" applyFont="1" applyBorder="1" applyAlignment="1">
      <alignment horizontal="center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170" fontId="1" fillId="0" borderId="7" xfId="0" applyNumberFormat="1" applyFont="1" applyBorder="1" applyAlignment="1">
      <alignment horizontal="center"/>
    </xf>
    <xf numFmtId="3" fontId="1" fillId="0" borderId="10" xfId="1" applyNumberFormat="1" applyBorder="1"/>
    <xf numFmtId="3" fontId="18" fillId="0" borderId="10" xfId="1" applyNumberFormat="1" applyFont="1" applyBorder="1"/>
    <xf numFmtId="3" fontId="18" fillId="0" borderId="8" xfId="1" applyNumberFormat="1" applyFont="1" applyBorder="1"/>
    <xf numFmtId="170" fontId="0" fillId="0" borderId="7" xfId="0" applyNumberFormat="1" applyBorder="1" applyAlignment="1">
      <alignment horizontal="center"/>
    </xf>
    <xf numFmtId="170" fontId="2" fillId="0" borderId="11" xfId="0" applyNumberFormat="1" applyFont="1" applyBorder="1" applyAlignment="1">
      <alignment horizontal="center"/>
    </xf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Border="1"/>
    <xf numFmtId="3" fontId="19" fillId="0" borderId="10" xfId="1" applyNumberFormat="1" applyFont="1" applyBorder="1"/>
    <xf numFmtId="171" fontId="18" fillId="0" borderId="8" xfId="1" applyNumberFormat="1" applyFont="1" applyBorder="1"/>
    <xf numFmtId="171" fontId="18" fillId="0" borderId="10" xfId="1" applyNumberFormat="1" applyFont="1" applyBorder="1"/>
    <xf numFmtId="3" fontId="18" fillId="0" borderId="12" xfId="1" applyNumberFormat="1" applyFont="1" applyBorder="1"/>
    <xf numFmtId="170" fontId="2" fillId="0" borderId="13" xfId="0" applyNumberFormat="1" applyFont="1" applyBorder="1" applyAlignment="1">
      <alignment horizontal="center"/>
    </xf>
    <xf numFmtId="170" fontId="11" fillId="0" borderId="7" xfId="0" applyNumberFormat="1" applyFont="1" applyBorder="1" applyAlignment="1">
      <alignment horizontal="left"/>
    </xf>
    <xf numFmtId="3" fontId="1" fillId="0" borderId="12" xfId="1" applyNumberFormat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Border="1"/>
    <xf numFmtId="167" fontId="1" fillId="0" borderId="10" xfId="2" applyNumberFormat="1" applyBorder="1"/>
    <xf numFmtId="170" fontId="2" fillId="0" borderId="4" xfId="0" applyNumberFormat="1" applyFont="1" applyBorder="1" applyAlignment="1">
      <alignment horizontal="center"/>
    </xf>
    <xf numFmtId="170" fontId="2" fillId="0" borderId="8" xfId="0" applyNumberFormat="1" applyFont="1" applyBorder="1" applyAlignment="1">
      <alignment horizontal="center"/>
    </xf>
    <xf numFmtId="3" fontId="1" fillId="0" borderId="14" xfId="1" applyNumberFormat="1" applyBorder="1"/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Border="1"/>
    <xf numFmtId="44" fontId="18" fillId="0" borderId="0" xfId="3" applyFont="1"/>
    <xf numFmtId="166" fontId="18" fillId="0" borderId="0" xfId="1" applyNumberFormat="1" applyFont="1" applyAlignment="1">
      <alignment horizontal="right"/>
    </xf>
    <xf numFmtId="44" fontId="1" fillId="0" borderId="0" xfId="3" applyFont="1"/>
    <xf numFmtId="0" fontId="18" fillId="0" borderId="0" xfId="0" applyFont="1"/>
    <xf numFmtId="166" fontId="19" fillId="0" borderId="0" xfId="1" applyNumberFormat="1" applyFont="1" applyAlignment="1">
      <alignment horizontal="right"/>
    </xf>
    <xf numFmtId="44" fontId="20" fillId="0" borderId="0" xfId="3" applyFont="1"/>
    <xf numFmtId="166" fontId="2" fillId="0" borderId="2" xfId="1" applyNumberFormat="1" applyFont="1" applyBorder="1" applyAlignment="1">
      <alignment horizontal="right"/>
    </xf>
    <xf numFmtId="3" fontId="2" fillId="0" borderId="9" xfId="1" applyNumberFormat="1" applyFont="1" applyBorder="1"/>
    <xf numFmtId="167" fontId="14" fillId="0" borderId="8" xfId="2" applyNumberFormat="1" applyFont="1" applyBorder="1"/>
    <xf numFmtId="167" fontId="14" fillId="0" borderId="10" xfId="2" applyNumberFormat="1" applyFont="1" applyBorder="1"/>
    <xf numFmtId="166" fontId="2" fillId="0" borderId="2" xfId="1" applyNumberFormat="1" applyFont="1" applyBorder="1"/>
    <xf numFmtId="166" fontId="2" fillId="0" borderId="3" xfId="1" applyNumberFormat="1" applyFont="1" applyBorder="1"/>
    <xf numFmtId="166" fontId="1" fillId="0" borderId="0" xfId="0" applyNumberFormat="1" applyFont="1"/>
    <xf numFmtId="3" fontId="2" fillId="0" borderId="11" xfId="1" applyNumberFormat="1" applyFont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1" fillId="0" borderId="8" xfId="0" applyNumberFormat="1" applyFont="1" applyBorder="1" applyAlignment="1">
      <alignment horizontal="center"/>
    </xf>
    <xf numFmtId="3" fontId="2" fillId="0" borderId="8" xfId="1" applyNumberFormat="1" applyFont="1" applyBorder="1"/>
    <xf numFmtId="171" fontId="1" fillId="0" borderId="14" xfId="1" applyNumberFormat="1" applyBorder="1"/>
    <xf numFmtId="171" fontId="1" fillId="0" borderId="10" xfId="1" applyNumberFormat="1" applyBorder="1"/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166" fontId="8" fillId="0" borderId="0" xfId="1" applyNumberFormat="1" applyFont="1" applyAlignment="1">
      <alignment horizontal="right"/>
    </xf>
    <xf numFmtId="166" fontId="2" fillId="0" borderId="0" xfId="1" applyNumberFormat="1" applyFont="1"/>
    <xf numFmtId="165" fontId="4" fillId="0" borderId="0" xfId="0" applyNumberFormat="1" applyFont="1"/>
    <xf numFmtId="166" fontId="19" fillId="0" borderId="0" xfId="1" applyNumberFormat="1" applyFont="1"/>
    <xf numFmtId="166" fontId="18" fillId="0" borderId="0" xfId="1" applyNumberFormat="1" applyFont="1"/>
    <xf numFmtId="0" fontId="0" fillId="0" borderId="0" xfId="0" applyAlignment="1">
      <alignment horizontal="right"/>
    </xf>
    <xf numFmtId="0" fontId="0" fillId="0" borderId="7" xfId="0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66" fontId="4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165" fontId="5" fillId="0" borderId="0" xfId="0" applyNumberFormat="1" applyFont="1"/>
    <xf numFmtId="165" fontId="19" fillId="0" borderId="0" xfId="0" applyNumberFormat="1" applyFont="1"/>
    <xf numFmtId="165" fontId="1" fillId="0" borderId="0" xfId="0" applyNumberFormat="1" applyFont="1" applyAlignment="1">
      <alignment horizontal="left" indent="1"/>
    </xf>
    <xf numFmtId="167" fontId="1" fillId="0" borderId="0" xfId="2" applyNumberFormat="1"/>
    <xf numFmtId="0" fontId="7" fillId="0" borderId="0" xfId="0" applyFont="1"/>
    <xf numFmtId="0" fontId="2" fillId="0" borderId="0" xfId="0" applyFont="1" applyAlignment="1">
      <alignment horizontal="right"/>
    </xf>
    <xf numFmtId="3" fontId="2" fillId="0" borderId="21" xfId="0" applyNumberFormat="1" applyFont="1" applyBorder="1"/>
    <xf numFmtId="0" fontId="9" fillId="0" borderId="20" xfId="0" applyFont="1" applyBorder="1" applyAlignment="1">
      <alignment horizontal="right"/>
    </xf>
    <xf numFmtId="0" fontId="1" fillId="0" borderId="8" xfId="0" applyFont="1" applyBorder="1" applyAlignment="1">
      <alignment horizontal="center"/>
    </xf>
    <xf numFmtId="3" fontId="2" fillId="0" borderId="0" xfId="0" applyNumberFormat="1" applyFont="1"/>
    <xf numFmtId="44" fontId="1" fillId="0" borderId="8" xfId="1" applyNumberFormat="1" applyBorder="1"/>
    <xf numFmtId="44" fontId="1" fillId="0" borderId="0" xfId="1" applyNumberFormat="1"/>
    <xf numFmtId="44" fontId="0" fillId="0" borderId="0" xfId="0" applyNumberFormat="1"/>
    <xf numFmtId="3" fontId="10" fillId="0" borderId="14" xfId="1" applyNumberFormat="1" applyFont="1" applyBorder="1"/>
    <xf numFmtId="3" fontId="10" fillId="0" borderId="15" xfId="1" applyNumberFormat="1" applyFont="1" applyBorder="1"/>
    <xf numFmtId="44" fontId="1" fillId="0" borderId="0" xfId="0" applyNumberFormat="1" applyFont="1" applyAlignment="1">
      <alignment horizontal="left"/>
    </xf>
    <xf numFmtId="0" fontId="20" fillId="0" borderId="0" xfId="0" applyFont="1"/>
    <xf numFmtId="3" fontId="0" fillId="0" borderId="7" xfId="0" applyNumberFormat="1" applyBorder="1"/>
    <xf numFmtId="3" fontId="11" fillId="0" borderId="7" xfId="0" applyNumberFormat="1" applyFont="1" applyBorder="1"/>
    <xf numFmtId="166" fontId="2" fillId="0" borderId="0" xfId="1" applyNumberFormat="1" applyFont="1" applyAlignment="1">
      <alignment horizontal="right"/>
    </xf>
    <xf numFmtId="166" fontId="1" fillId="0" borderId="0" xfId="1" applyNumberForma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  <xf numFmtId="0" fontId="9" fillId="0" borderId="7" xfId="0" applyFont="1" applyFill="1" applyBorder="1" applyAlignment="1">
      <alignment horizontal="right"/>
    </xf>
    <xf numFmtId="3" fontId="2" fillId="0" borderId="13" xfId="0" applyNumberFormat="1" applyFont="1" applyBorder="1"/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31"/>
  <sheetViews>
    <sheetView topLeftCell="B1" zoomScale="85" zoomScaleNormal="85" workbookViewId="0">
      <selection activeCell="AA74" sqref="AA74"/>
    </sheetView>
  </sheetViews>
  <sheetFormatPr defaultColWidth="9.109375" defaultRowHeight="13.2" x14ac:dyDescent="0.25"/>
  <cols>
    <col min="1" max="1" width="26.109375" customWidth="1"/>
    <col min="2" max="4" width="10.6640625" customWidth="1"/>
    <col min="5" max="11" width="10.6640625" style="126" customWidth="1"/>
    <col min="12" max="14" width="10.6640625" customWidth="1"/>
    <col min="15" max="15" width="4.33203125" customWidth="1"/>
    <col min="16" max="16" width="12.88671875" style="98" customWidth="1"/>
  </cols>
  <sheetData>
    <row r="1" spans="1:16" x14ac:dyDescent="0.25">
      <c r="A1" s="145" t="s">
        <v>20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6" x14ac:dyDescent="0.25">
      <c r="A2" s="145" t="s">
        <v>65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</row>
    <row r="3" spans="1:16" x14ac:dyDescent="0.25">
      <c r="A3" s="146" t="s">
        <v>143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</row>
    <row r="5" spans="1:16" ht="13.8" thickBot="1" x14ac:dyDescent="0.3">
      <c r="P5" s="110"/>
    </row>
    <row r="6" spans="1:16" ht="14.4" thickTop="1" x14ac:dyDescent="0.25">
      <c r="A6" s="29" t="s">
        <v>140</v>
      </c>
      <c r="B6" s="147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9"/>
      <c r="P6" s="112" t="s">
        <v>141</v>
      </c>
    </row>
    <row r="7" spans="1:16" x14ac:dyDescent="0.25">
      <c r="A7" s="30"/>
      <c r="B7" s="31" t="s">
        <v>52</v>
      </c>
      <c r="C7" s="14" t="s">
        <v>53</v>
      </c>
      <c r="D7" s="14" t="s">
        <v>54</v>
      </c>
      <c r="E7" s="127" t="s">
        <v>55</v>
      </c>
      <c r="F7" s="127" t="s">
        <v>56</v>
      </c>
      <c r="G7" s="127" t="s">
        <v>57</v>
      </c>
      <c r="H7" s="127" t="s">
        <v>58</v>
      </c>
      <c r="I7" s="127" t="s">
        <v>59</v>
      </c>
      <c r="J7" s="127" t="s">
        <v>60</v>
      </c>
      <c r="K7" s="127" t="s">
        <v>61</v>
      </c>
      <c r="L7" s="14" t="s">
        <v>62</v>
      </c>
      <c r="M7" s="14" t="s">
        <v>51</v>
      </c>
      <c r="N7" s="32" t="s">
        <v>63</v>
      </c>
      <c r="P7" s="153" t="s">
        <v>144</v>
      </c>
    </row>
    <row r="8" spans="1:16" x14ac:dyDescent="0.25">
      <c r="A8" s="33" t="s">
        <v>66</v>
      </c>
      <c r="B8" s="34"/>
      <c r="N8" s="35"/>
      <c r="P8" s="99"/>
    </row>
    <row r="9" spans="1:16" x14ac:dyDescent="0.25">
      <c r="A9" s="36" t="s">
        <v>67</v>
      </c>
      <c r="B9" s="28">
        <v>0</v>
      </c>
      <c r="C9" s="15">
        <v>0</v>
      </c>
      <c r="D9" s="15">
        <v>40000</v>
      </c>
      <c r="E9" s="128">
        <v>107500</v>
      </c>
      <c r="F9" s="128">
        <v>25000</v>
      </c>
      <c r="G9" s="128">
        <v>73750</v>
      </c>
      <c r="H9" s="128">
        <v>17500</v>
      </c>
      <c r="I9" s="128">
        <v>56250</v>
      </c>
      <c r="J9" s="128">
        <v>16250</v>
      </c>
      <c r="K9" s="128">
        <v>22500</v>
      </c>
      <c r="L9" s="15">
        <v>22500</v>
      </c>
      <c r="M9" s="15">
        <v>28750</v>
      </c>
      <c r="N9" s="37">
        <f>SUM(B9:M9)</f>
        <v>410000</v>
      </c>
      <c r="P9" s="122">
        <v>518166</v>
      </c>
    </row>
    <row r="10" spans="1:16" x14ac:dyDescent="0.25">
      <c r="A10" s="36" t="s">
        <v>68</v>
      </c>
      <c r="B10" s="28">
        <v>350</v>
      </c>
      <c r="C10" s="15">
        <v>1400</v>
      </c>
      <c r="D10" s="15">
        <v>2000</v>
      </c>
      <c r="E10" s="128">
        <v>1100</v>
      </c>
      <c r="F10" s="128">
        <v>150</v>
      </c>
      <c r="G10" s="128">
        <v>10</v>
      </c>
      <c r="H10" s="128">
        <v>200</v>
      </c>
      <c r="I10" s="128">
        <v>34600</v>
      </c>
      <c r="J10" s="128">
        <v>525</v>
      </c>
      <c r="K10" s="128">
        <v>9500</v>
      </c>
      <c r="L10" s="15">
        <v>6600</v>
      </c>
      <c r="M10" s="15">
        <v>57000</v>
      </c>
      <c r="N10" s="37">
        <f t="shared" ref="N10:N15" si="0">SUM(B10:M10)</f>
        <v>113435</v>
      </c>
      <c r="P10" s="122">
        <v>82394</v>
      </c>
    </row>
    <row r="11" spans="1:16" x14ac:dyDescent="0.25">
      <c r="A11" s="36" t="s">
        <v>69</v>
      </c>
      <c r="B11" s="28">
        <v>415</v>
      </c>
      <c r="C11" s="15">
        <v>965</v>
      </c>
      <c r="D11" s="15">
        <v>1240</v>
      </c>
      <c r="E11" s="128">
        <v>865</v>
      </c>
      <c r="F11" s="128">
        <v>340</v>
      </c>
      <c r="G11" s="128">
        <v>1290</v>
      </c>
      <c r="H11" s="128">
        <v>565</v>
      </c>
      <c r="I11" s="128">
        <v>390</v>
      </c>
      <c r="J11" s="128">
        <v>865</v>
      </c>
      <c r="K11" s="128">
        <v>815</v>
      </c>
      <c r="L11" s="15">
        <v>1440</v>
      </c>
      <c r="M11" s="15">
        <v>490</v>
      </c>
      <c r="N11" s="37">
        <f>SUM(B11:M11)</f>
        <v>9680</v>
      </c>
      <c r="P11" s="122">
        <v>10320</v>
      </c>
    </row>
    <row r="12" spans="1:16" x14ac:dyDescent="0.25">
      <c r="A12" s="36" t="s">
        <v>70</v>
      </c>
      <c r="B12" s="28">
        <v>0</v>
      </c>
      <c r="C12" s="15">
        <v>0</v>
      </c>
      <c r="D12" s="15">
        <v>0</v>
      </c>
      <c r="E12" s="128">
        <v>0</v>
      </c>
      <c r="F12" s="128">
        <v>0</v>
      </c>
      <c r="G12" s="128">
        <v>0</v>
      </c>
      <c r="H12" s="128">
        <v>0</v>
      </c>
      <c r="I12" s="128">
        <v>0</v>
      </c>
      <c r="J12" s="128">
        <v>0</v>
      </c>
      <c r="K12" s="128">
        <v>0</v>
      </c>
      <c r="L12" s="15">
        <v>0</v>
      </c>
      <c r="M12" s="15">
        <v>0</v>
      </c>
      <c r="N12" s="37">
        <f>SUM(B12:M12)</f>
        <v>0</v>
      </c>
      <c r="P12" s="122">
        <f>SUM(D12:O12)</f>
        <v>0</v>
      </c>
    </row>
    <row r="13" spans="1:16" s="6" customFormat="1" x14ac:dyDescent="0.25">
      <c r="A13" s="36" t="s">
        <v>71</v>
      </c>
      <c r="B13" s="28">
        <v>4896</v>
      </c>
      <c r="C13" s="15">
        <v>4896</v>
      </c>
      <c r="D13" s="15">
        <v>4896</v>
      </c>
      <c r="E13" s="128">
        <v>4896</v>
      </c>
      <c r="F13" s="128">
        <v>4896</v>
      </c>
      <c r="G13" s="128">
        <v>4896</v>
      </c>
      <c r="H13" s="128">
        <v>4896</v>
      </c>
      <c r="I13" s="128">
        <v>4896</v>
      </c>
      <c r="J13" s="128">
        <v>4896</v>
      </c>
      <c r="K13" s="128">
        <v>4896</v>
      </c>
      <c r="L13" s="15">
        <v>4896</v>
      </c>
      <c r="M13" s="15">
        <v>4896</v>
      </c>
      <c r="N13" s="37">
        <f t="shared" si="0"/>
        <v>58752</v>
      </c>
      <c r="P13" s="122">
        <v>47957</v>
      </c>
    </row>
    <row r="14" spans="1:16" x14ac:dyDescent="0.25">
      <c r="A14" s="36" t="s">
        <v>72</v>
      </c>
      <c r="B14" s="28">
        <v>1000</v>
      </c>
      <c r="C14" s="15">
        <v>16800</v>
      </c>
      <c r="D14" s="15">
        <v>7100</v>
      </c>
      <c r="E14" s="128">
        <v>9500</v>
      </c>
      <c r="F14" s="128">
        <v>500</v>
      </c>
      <c r="G14" s="128">
        <v>10000</v>
      </c>
      <c r="H14" s="128">
        <v>250</v>
      </c>
      <c r="I14" s="128">
        <v>4750</v>
      </c>
      <c r="J14" s="128">
        <v>6500</v>
      </c>
      <c r="K14" s="128">
        <v>26500</v>
      </c>
      <c r="L14" s="15">
        <v>5000</v>
      </c>
      <c r="M14" s="15">
        <v>5000</v>
      </c>
      <c r="N14" s="37">
        <f t="shared" si="0"/>
        <v>92900</v>
      </c>
      <c r="P14" s="122">
        <v>95071</v>
      </c>
    </row>
    <row r="15" spans="1:16" x14ac:dyDescent="0.25">
      <c r="A15" s="40" t="s">
        <v>73</v>
      </c>
      <c r="B15" s="28"/>
      <c r="C15" s="15"/>
      <c r="D15" s="15"/>
      <c r="E15" s="128"/>
      <c r="F15" s="128"/>
      <c r="G15" s="128"/>
      <c r="H15" s="128"/>
      <c r="I15" s="128"/>
      <c r="J15" s="128"/>
      <c r="K15" s="128"/>
      <c r="L15" s="15"/>
      <c r="M15" s="15"/>
      <c r="N15" s="37">
        <f t="shared" si="0"/>
        <v>0</v>
      </c>
      <c r="P15" s="122">
        <v>16377</v>
      </c>
    </row>
    <row r="16" spans="1:16" x14ac:dyDescent="0.25">
      <c r="A16" s="40"/>
      <c r="B16" s="39"/>
      <c r="C16" s="25"/>
      <c r="D16" s="25"/>
      <c r="E16" s="129"/>
      <c r="F16" s="129"/>
      <c r="G16" s="129"/>
      <c r="H16" s="129"/>
      <c r="I16" s="129"/>
      <c r="J16" s="129"/>
      <c r="K16" s="129"/>
      <c r="L16" s="25"/>
      <c r="M16" s="25"/>
      <c r="N16" s="38"/>
      <c r="P16" s="122"/>
    </row>
    <row r="17" spans="1:16" s="6" customFormat="1" x14ac:dyDescent="0.25">
      <c r="A17" s="41" t="s">
        <v>74</v>
      </c>
      <c r="B17" s="72">
        <f>SUM(B9:B16)</f>
        <v>6661</v>
      </c>
      <c r="C17" s="16">
        <f t="shared" ref="C17:M17" si="1">SUM(C9:C16)</f>
        <v>24061</v>
      </c>
      <c r="D17" s="16">
        <f t="shared" si="1"/>
        <v>55236</v>
      </c>
      <c r="E17" s="130">
        <f t="shared" si="1"/>
        <v>123861</v>
      </c>
      <c r="F17" s="130">
        <f t="shared" si="1"/>
        <v>30886</v>
      </c>
      <c r="G17" s="130">
        <f t="shared" si="1"/>
        <v>89946</v>
      </c>
      <c r="H17" s="130">
        <f t="shared" si="1"/>
        <v>23411</v>
      </c>
      <c r="I17" s="130">
        <f t="shared" si="1"/>
        <v>100886</v>
      </c>
      <c r="J17" s="130">
        <f t="shared" si="1"/>
        <v>29036</v>
      </c>
      <c r="K17" s="130">
        <f t="shared" si="1"/>
        <v>64211</v>
      </c>
      <c r="L17" s="16">
        <f t="shared" si="1"/>
        <v>40436</v>
      </c>
      <c r="M17" s="16">
        <f t="shared" si="1"/>
        <v>96136</v>
      </c>
      <c r="N17" s="66">
        <f>SUM(N9:N16)</f>
        <v>684767</v>
      </c>
      <c r="P17" s="154">
        <f>SUM(P9:P15)</f>
        <v>770285</v>
      </c>
    </row>
    <row r="18" spans="1:16" x14ac:dyDescent="0.25">
      <c r="A18" s="42"/>
      <c r="B18" s="43"/>
      <c r="C18" s="26"/>
      <c r="D18" s="26"/>
      <c r="E18" s="131"/>
      <c r="F18" s="131"/>
      <c r="G18" s="131"/>
      <c r="H18" s="131"/>
      <c r="I18" s="131"/>
      <c r="J18" s="131"/>
      <c r="K18" s="131"/>
      <c r="L18" s="26"/>
      <c r="M18" s="26"/>
      <c r="N18" s="44"/>
      <c r="P18" s="122"/>
    </row>
    <row r="19" spans="1:16" x14ac:dyDescent="0.25">
      <c r="A19" s="33" t="s">
        <v>75</v>
      </c>
      <c r="B19" s="45"/>
      <c r="C19" s="27"/>
      <c r="D19" s="27"/>
      <c r="E19" s="132"/>
      <c r="F19" s="132"/>
      <c r="G19" s="132"/>
      <c r="H19" s="132"/>
      <c r="I19" s="132"/>
      <c r="J19" s="132"/>
      <c r="K19" s="132"/>
      <c r="L19" s="27"/>
      <c r="M19" s="27"/>
      <c r="N19" s="46"/>
      <c r="P19" s="122"/>
    </row>
    <row r="20" spans="1:16" x14ac:dyDescent="0.25">
      <c r="A20" s="36" t="s">
        <v>76</v>
      </c>
      <c r="B20" s="28">
        <v>0</v>
      </c>
      <c r="C20" s="15">
        <v>0</v>
      </c>
      <c r="D20" s="15">
        <v>24000</v>
      </c>
      <c r="E20" s="128">
        <v>64500</v>
      </c>
      <c r="F20" s="128">
        <v>15000</v>
      </c>
      <c r="G20" s="128">
        <v>44250</v>
      </c>
      <c r="H20" s="128">
        <v>10500</v>
      </c>
      <c r="I20" s="128">
        <v>33750</v>
      </c>
      <c r="J20" s="128">
        <v>9750</v>
      </c>
      <c r="K20" s="128">
        <v>13500</v>
      </c>
      <c r="L20" s="15">
        <v>13500</v>
      </c>
      <c r="M20" s="15">
        <v>17250</v>
      </c>
      <c r="N20" s="37">
        <f>SUM(B20:M20)</f>
        <v>246000</v>
      </c>
      <c r="P20" s="122">
        <v>341781</v>
      </c>
    </row>
    <row r="21" spans="1:16" x14ac:dyDescent="0.25">
      <c r="A21" s="36" t="s">
        <v>77</v>
      </c>
      <c r="B21" s="28">
        <v>100</v>
      </c>
      <c r="C21" s="15">
        <v>25</v>
      </c>
      <c r="D21" s="15">
        <v>25</v>
      </c>
      <c r="E21" s="128">
        <v>100</v>
      </c>
      <c r="F21" s="128">
        <v>25</v>
      </c>
      <c r="G21" s="128">
        <v>25</v>
      </c>
      <c r="H21" s="128">
        <v>25</v>
      </c>
      <c r="I21" s="128">
        <v>16500</v>
      </c>
      <c r="J21" s="128">
        <v>300</v>
      </c>
      <c r="K21" s="128">
        <v>6500</v>
      </c>
      <c r="L21" s="15">
        <v>4200</v>
      </c>
      <c r="M21" s="15">
        <v>37500</v>
      </c>
      <c r="N21" s="37">
        <f>SUM(B21:M21)</f>
        <v>65325</v>
      </c>
      <c r="P21" s="122">
        <v>54703</v>
      </c>
    </row>
    <row r="22" spans="1:16" s="6" customFormat="1" x14ac:dyDescent="0.25">
      <c r="A22" s="36" t="s">
        <v>78</v>
      </c>
      <c r="B22" s="28">
        <v>0</v>
      </c>
      <c r="C22" s="15">
        <v>0</v>
      </c>
      <c r="D22" s="15">
        <v>0</v>
      </c>
      <c r="E22" s="128">
        <v>0</v>
      </c>
      <c r="F22" s="128">
        <v>0</v>
      </c>
      <c r="G22" s="128">
        <v>0</v>
      </c>
      <c r="H22" s="128">
        <v>0</v>
      </c>
      <c r="I22" s="128">
        <v>0</v>
      </c>
      <c r="J22" s="128">
        <v>0</v>
      </c>
      <c r="K22" s="128">
        <v>0</v>
      </c>
      <c r="L22" s="15">
        <v>0</v>
      </c>
      <c r="M22" s="15">
        <v>0</v>
      </c>
      <c r="N22" s="37">
        <f>SUM(B22:M22)</f>
        <v>0</v>
      </c>
      <c r="P22" s="122">
        <v>635</v>
      </c>
    </row>
    <row r="23" spans="1:16" x14ac:dyDescent="0.25">
      <c r="A23" s="36"/>
      <c r="B23" s="39"/>
      <c r="C23" s="25"/>
      <c r="D23" s="25"/>
      <c r="E23" s="129"/>
      <c r="F23" s="129"/>
      <c r="G23" s="129"/>
      <c r="H23" s="129"/>
      <c r="I23" s="129"/>
      <c r="J23" s="129"/>
      <c r="K23" s="129"/>
      <c r="L23" s="25"/>
      <c r="M23" s="25"/>
      <c r="N23" s="38"/>
      <c r="P23" s="122"/>
    </row>
    <row r="24" spans="1:16" x14ac:dyDescent="0.25">
      <c r="A24" s="30"/>
      <c r="B24" s="39"/>
      <c r="C24" s="25"/>
      <c r="D24" s="25"/>
      <c r="E24" s="129"/>
      <c r="F24" s="129"/>
      <c r="G24" s="129"/>
      <c r="H24" s="129"/>
      <c r="I24" s="129"/>
      <c r="J24" s="129"/>
      <c r="K24" s="129"/>
      <c r="L24" s="25"/>
      <c r="M24" s="25"/>
      <c r="N24" s="38"/>
      <c r="P24" s="122"/>
    </row>
    <row r="25" spans="1:16" x14ac:dyDescent="0.25">
      <c r="A25" s="30"/>
      <c r="B25" s="39"/>
      <c r="C25" s="25"/>
      <c r="D25" s="25"/>
      <c r="E25" s="129"/>
      <c r="F25" s="129"/>
      <c r="G25" s="129"/>
      <c r="H25" s="129"/>
      <c r="I25" s="129"/>
      <c r="J25" s="129"/>
      <c r="K25" s="129"/>
      <c r="L25" s="25"/>
      <c r="M25" s="25"/>
      <c r="N25" s="47"/>
      <c r="P25" s="122"/>
    </row>
    <row r="26" spans="1:16" x14ac:dyDescent="0.25">
      <c r="A26" s="48" t="s">
        <v>79</v>
      </c>
      <c r="B26" s="16">
        <f>SUM(B20:B25)</f>
        <v>100</v>
      </c>
      <c r="C26" s="16">
        <f t="shared" ref="C26:M26" si="2">SUM(C20:C25)</f>
        <v>25</v>
      </c>
      <c r="D26" s="16">
        <f t="shared" si="2"/>
        <v>24025</v>
      </c>
      <c r="E26" s="130">
        <f t="shared" si="2"/>
        <v>64600</v>
      </c>
      <c r="F26" s="130">
        <f t="shared" si="2"/>
        <v>15025</v>
      </c>
      <c r="G26" s="130">
        <f t="shared" si="2"/>
        <v>44275</v>
      </c>
      <c r="H26" s="130">
        <f t="shared" si="2"/>
        <v>10525</v>
      </c>
      <c r="I26" s="130">
        <f t="shared" si="2"/>
        <v>50250</v>
      </c>
      <c r="J26" s="130">
        <f t="shared" si="2"/>
        <v>10050</v>
      </c>
      <c r="K26" s="130">
        <f t="shared" si="2"/>
        <v>20000</v>
      </c>
      <c r="L26" s="16">
        <f t="shared" si="2"/>
        <v>17700</v>
      </c>
      <c r="M26" s="16">
        <f t="shared" si="2"/>
        <v>54750</v>
      </c>
      <c r="N26" s="66">
        <f>SUM(N20:N25)</f>
        <v>311325</v>
      </c>
      <c r="P26" s="154">
        <v>397119</v>
      </c>
    </row>
    <row r="27" spans="1:16" x14ac:dyDescent="0.25">
      <c r="A27" s="42"/>
      <c r="B27" s="67"/>
      <c r="C27" s="19"/>
      <c r="D27" s="19"/>
      <c r="E27" s="133"/>
      <c r="F27" s="133"/>
      <c r="G27" s="133"/>
      <c r="H27" s="133"/>
      <c r="I27" s="133"/>
      <c r="J27" s="133"/>
      <c r="K27" s="133"/>
      <c r="L27" s="19"/>
      <c r="M27" s="19"/>
      <c r="N27" s="68"/>
      <c r="P27" s="122"/>
    </row>
    <row r="28" spans="1:16" s="6" customFormat="1" x14ac:dyDescent="0.25">
      <c r="A28" s="48" t="s">
        <v>80</v>
      </c>
      <c r="B28" s="16">
        <f>B17-B26</f>
        <v>6561</v>
      </c>
      <c r="C28" s="16">
        <f t="shared" ref="C28:M28" si="3">C17-C26</f>
        <v>24036</v>
      </c>
      <c r="D28" s="16">
        <f t="shared" si="3"/>
        <v>31211</v>
      </c>
      <c r="E28" s="130">
        <f t="shared" si="3"/>
        <v>59261</v>
      </c>
      <c r="F28" s="130">
        <f t="shared" si="3"/>
        <v>15861</v>
      </c>
      <c r="G28" s="130">
        <f t="shared" si="3"/>
        <v>45671</v>
      </c>
      <c r="H28" s="130">
        <f t="shared" si="3"/>
        <v>12886</v>
      </c>
      <c r="I28" s="130">
        <f t="shared" si="3"/>
        <v>50636</v>
      </c>
      <c r="J28" s="130">
        <f t="shared" si="3"/>
        <v>18986</v>
      </c>
      <c r="K28" s="130">
        <f t="shared" si="3"/>
        <v>44211</v>
      </c>
      <c r="L28" s="16">
        <f t="shared" si="3"/>
        <v>22736</v>
      </c>
      <c r="M28" s="16">
        <f t="shared" si="3"/>
        <v>41386</v>
      </c>
      <c r="N28" s="66">
        <f>N17-N26</f>
        <v>373442</v>
      </c>
      <c r="P28" s="154">
        <v>373166</v>
      </c>
    </row>
    <row r="29" spans="1:16" s="6" customFormat="1" x14ac:dyDescent="0.25">
      <c r="A29" s="36"/>
      <c r="B29" s="67"/>
      <c r="C29" s="19"/>
      <c r="D29" s="19"/>
      <c r="E29" s="133"/>
      <c r="F29" s="133"/>
      <c r="G29" s="133"/>
      <c r="H29" s="133"/>
      <c r="I29" s="133"/>
      <c r="J29" s="133"/>
      <c r="K29" s="133"/>
      <c r="L29" s="19"/>
      <c r="M29" s="19"/>
      <c r="N29" s="68"/>
      <c r="P29" s="122"/>
    </row>
    <row r="30" spans="1:16" x14ac:dyDescent="0.25">
      <c r="A30" s="33" t="s">
        <v>81</v>
      </c>
      <c r="B30" s="45"/>
      <c r="C30" s="27"/>
      <c r="D30" s="27"/>
      <c r="E30" s="132"/>
      <c r="F30" s="132"/>
      <c r="G30" s="132"/>
      <c r="H30" s="132"/>
      <c r="I30" s="132"/>
      <c r="J30" s="132"/>
      <c r="K30" s="132"/>
      <c r="L30" s="27"/>
      <c r="M30" s="27"/>
      <c r="N30" s="46"/>
      <c r="P30" s="122"/>
    </row>
    <row r="31" spans="1:16" ht="14.4" x14ac:dyDescent="0.3">
      <c r="A31" s="49" t="s">
        <v>82</v>
      </c>
      <c r="B31" s="39"/>
      <c r="C31" s="25"/>
      <c r="D31" s="25"/>
      <c r="E31" s="129"/>
      <c r="F31" s="129"/>
      <c r="G31" s="129"/>
      <c r="H31" s="129"/>
      <c r="I31" s="129"/>
      <c r="J31" s="129"/>
      <c r="K31" s="129"/>
      <c r="L31" s="25"/>
      <c r="M31" s="25"/>
      <c r="N31" s="38"/>
      <c r="P31" s="122"/>
    </row>
    <row r="32" spans="1:16" x14ac:dyDescent="0.25">
      <c r="A32" s="36" t="s">
        <v>83</v>
      </c>
      <c r="B32" s="28">
        <v>4249</v>
      </c>
      <c r="C32" s="140">
        <v>4249</v>
      </c>
      <c r="D32" s="140">
        <v>4249</v>
      </c>
      <c r="E32" s="140">
        <v>4249</v>
      </c>
      <c r="F32" s="140">
        <v>4249</v>
      </c>
      <c r="G32" s="140">
        <v>4249</v>
      </c>
      <c r="H32" s="140">
        <v>4249</v>
      </c>
      <c r="I32" s="140">
        <v>4249</v>
      </c>
      <c r="J32" s="140">
        <v>4249</v>
      </c>
      <c r="K32" s="140">
        <v>4249</v>
      </c>
      <c r="L32" s="140">
        <v>4249</v>
      </c>
      <c r="M32" s="140">
        <v>4249</v>
      </c>
      <c r="N32" s="37">
        <f>SUM(B32:M32)</f>
        <v>50988</v>
      </c>
      <c r="P32" s="122">
        <v>64800</v>
      </c>
    </row>
    <row r="33" spans="1:16" x14ac:dyDescent="0.25">
      <c r="A33" s="113" t="s">
        <v>84</v>
      </c>
      <c r="B33" s="28">
        <v>0</v>
      </c>
      <c r="C33" s="15">
        <v>0</v>
      </c>
      <c r="D33" s="15">
        <v>0</v>
      </c>
      <c r="E33" s="128">
        <v>0</v>
      </c>
      <c r="F33" s="128">
        <v>0</v>
      </c>
      <c r="G33" s="128">
        <v>0</v>
      </c>
      <c r="H33" s="128">
        <v>0</v>
      </c>
      <c r="I33" s="128">
        <v>0</v>
      </c>
      <c r="J33" s="128">
        <v>0</v>
      </c>
      <c r="K33" s="128">
        <v>0</v>
      </c>
      <c r="L33" s="15">
        <v>0</v>
      </c>
      <c r="M33" s="15">
        <v>0</v>
      </c>
      <c r="N33" s="37">
        <f t="shared" ref="N33:N41" si="4">SUM(B33:M33)</f>
        <v>0</v>
      </c>
      <c r="P33" s="122">
        <f>SUM(D33:O33)</f>
        <v>0</v>
      </c>
    </row>
    <row r="34" spans="1:16" x14ac:dyDescent="0.25">
      <c r="A34" s="36" t="s">
        <v>85</v>
      </c>
      <c r="B34" s="28">
        <v>1175</v>
      </c>
      <c r="C34" s="15">
        <v>1680</v>
      </c>
      <c r="D34" s="15">
        <v>1145</v>
      </c>
      <c r="E34" s="128">
        <v>1415</v>
      </c>
      <c r="F34" s="128">
        <v>1330</v>
      </c>
      <c r="G34" s="128">
        <v>700</v>
      </c>
      <c r="H34" s="128">
        <v>1500</v>
      </c>
      <c r="I34" s="128">
        <v>1500</v>
      </c>
      <c r="J34" s="128">
        <v>300</v>
      </c>
      <c r="K34" s="128">
        <v>400</v>
      </c>
      <c r="L34" s="15">
        <v>750</v>
      </c>
      <c r="M34" s="15">
        <v>500</v>
      </c>
      <c r="N34" s="37">
        <f t="shared" si="4"/>
        <v>12395</v>
      </c>
      <c r="P34" s="122">
        <v>12124</v>
      </c>
    </row>
    <row r="35" spans="1:16" s="6" customFormat="1" x14ac:dyDescent="0.25">
      <c r="A35" s="36" t="s">
        <v>86</v>
      </c>
      <c r="B35" s="28">
        <v>225</v>
      </c>
      <c r="C35" s="15">
        <v>225</v>
      </c>
      <c r="D35" s="15">
        <v>225</v>
      </c>
      <c r="E35" s="128">
        <v>225</v>
      </c>
      <c r="F35" s="128">
        <v>225</v>
      </c>
      <c r="G35" s="128">
        <v>225</v>
      </c>
      <c r="H35" s="128">
        <v>225</v>
      </c>
      <c r="I35" s="128">
        <v>225</v>
      </c>
      <c r="J35" s="128">
        <v>225</v>
      </c>
      <c r="K35" s="128">
        <v>225</v>
      </c>
      <c r="L35" s="15">
        <v>225</v>
      </c>
      <c r="M35" s="15">
        <v>225</v>
      </c>
      <c r="N35" s="37">
        <f t="shared" si="4"/>
        <v>2700</v>
      </c>
      <c r="P35" s="122">
        <v>2633</v>
      </c>
    </row>
    <row r="36" spans="1:16" x14ac:dyDescent="0.25">
      <c r="A36" s="40" t="s">
        <v>87</v>
      </c>
      <c r="B36" s="28">
        <v>7200</v>
      </c>
      <c r="C36" s="15">
        <v>2700</v>
      </c>
      <c r="D36" s="15">
        <v>2000</v>
      </c>
      <c r="E36" s="128">
        <v>1400</v>
      </c>
      <c r="F36" s="128">
        <v>1100</v>
      </c>
      <c r="G36" s="128">
        <v>575</v>
      </c>
      <c r="H36" s="128">
        <v>100</v>
      </c>
      <c r="I36" s="128">
        <v>725</v>
      </c>
      <c r="J36" s="128">
        <v>650</v>
      </c>
      <c r="K36" s="128">
        <v>375</v>
      </c>
      <c r="L36" s="15">
        <v>725</v>
      </c>
      <c r="M36" s="15">
        <v>725</v>
      </c>
      <c r="N36" s="37">
        <f t="shared" si="4"/>
        <v>18275</v>
      </c>
      <c r="P36" s="122">
        <v>18526</v>
      </c>
    </row>
    <row r="37" spans="1:16" s="6" customFormat="1" x14ac:dyDescent="0.25">
      <c r="A37" s="75" t="s">
        <v>88</v>
      </c>
      <c r="B37" s="28">
        <v>45</v>
      </c>
      <c r="C37" s="15">
        <v>45</v>
      </c>
      <c r="D37" s="15">
        <v>45</v>
      </c>
      <c r="E37" s="128">
        <v>45</v>
      </c>
      <c r="F37" s="128">
        <v>45</v>
      </c>
      <c r="G37" s="128">
        <v>45</v>
      </c>
      <c r="H37" s="128">
        <v>45</v>
      </c>
      <c r="I37" s="128">
        <v>45</v>
      </c>
      <c r="J37" s="128">
        <v>45</v>
      </c>
      <c r="K37" s="128">
        <v>45</v>
      </c>
      <c r="L37" s="15">
        <v>45</v>
      </c>
      <c r="M37" s="15">
        <v>45</v>
      </c>
      <c r="N37" s="37">
        <f t="shared" si="4"/>
        <v>540</v>
      </c>
      <c r="P37" s="122">
        <v>539</v>
      </c>
    </row>
    <row r="38" spans="1:16" s="6" customFormat="1" x14ac:dyDescent="0.25">
      <c r="A38" s="36" t="s">
        <v>89</v>
      </c>
      <c r="B38" s="28">
        <v>0</v>
      </c>
      <c r="C38" s="15">
        <v>0</v>
      </c>
      <c r="D38" s="15">
        <v>0</v>
      </c>
      <c r="E38" s="128">
        <v>0</v>
      </c>
      <c r="F38" s="128">
        <v>0</v>
      </c>
      <c r="G38" s="128">
        <v>0</v>
      </c>
      <c r="H38" s="128">
        <v>0</v>
      </c>
      <c r="I38" s="128">
        <v>0</v>
      </c>
      <c r="J38" s="128">
        <v>0</v>
      </c>
      <c r="K38" s="128">
        <v>0</v>
      </c>
      <c r="L38" s="15">
        <v>0</v>
      </c>
      <c r="M38" s="15">
        <v>0</v>
      </c>
      <c r="N38" s="37">
        <f t="shared" si="4"/>
        <v>0</v>
      </c>
      <c r="P38" s="122">
        <v>0</v>
      </c>
    </row>
    <row r="39" spans="1:16" s="6" customFormat="1" x14ac:dyDescent="0.25">
      <c r="A39" s="36" t="s">
        <v>90</v>
      </c>
      <c r="B39" s="28">
        <v>0</v>
      </c>
      <c r="C39" s="15">
        <v>0</v>
      </c>
      <c r="D39" s="15">
        <v>0</v>
      </c>
      <c r="E39" s="128">
        <v>0</v>
      </c>
      <c r="F39" s="128">
        <v>0</v>
      </c>
      <c r="G39" s="128">
        <v>0</v>
      </c>
      <c r="H39" s="128">
        <v>0</v>
      </c>
      <c r="I39" s="128">
        <v>0</v>
      </c>
      <c r="J39" s="128">
        <v>0</v>
      </c>
      <c r="K39" s="128">
        <v>0</v>
      </c>
      <c r="L39" s="15">
        <v>0</v>
      </c>
      <c r="M39" s="15">
        <v>0</v>
      </c>
      <c r="N39" s="37">
        <f>SUM(B39:M39)</f>
        <v>0</v>
      </c>
      <c r="P39" s="122">
        <v>0</v>
      </c>
    </row>
    <row r="40" spans="1:16" s="6" customFormat="1" x14ac:dyDescent="0.25">
      <c r="A40" s="36" t="s">
        <v>91</v>
      </c>
      <c r="B40" s="28">
        <v>0</v>
      </c>
      <c r="C40" s="15">
        <v>0</v>
      </c>
      <c r="D40" s="15">
        <v>0</v>
      </c>
      <c r="E40" s="128">
        <v>0</v>
      </c>
      <c r="F40" s="128">
        <v>0</v>
      </c>
      <c r="G40" s="128">
        <v>0</v>
      </c>
      <c r="H40" s="128">
        <v>0</v>
      </c>
      <c r="I40" s="128">
        <v>0</v>
      </c>
      <c r="J40" s="128">
        <v>0</v>
      </c>
      <c r="K40" s="128">
        <v>0</v>
      </c>
      <c r="L40" s="15">
        <v>0</v>
      </c>
      <c r="M40" s="15">
        <v>0</v>
      </c>
      <c r="N40" s="37">
        <f t="shared" si="4"/>
        <v>0</v>
      </c>
      <c r="P40" s="122">
        <v>0</v>
      </c>
    </row>
    <row r="41" spans="1:16" s="6" customFormat="1" x14ac:dyDescent="0.25">
      <c r="A41" s="36" t="s">
        <v>92</v>
      </c>
      <c r="B41" s="28">
        <v>50</v>
      </c>
      <c r="C41" s="15">
        <v>50</v>
      </c>
      <c r="D41" s="15">
        <v>50</v>
      </c>
      <c r="E41" s="128">
        <v>50</v>
      </c>
      <c r="F41" s="128">
        <v>50</v>
      </c>
      <c r="G41" s="128">
        <v>50</v>
      </c>
      <c r="H41" s="128">
        <v>50</v>
      </c>
      <c r="I41" s="128">
        <v>50</v>
      </c>
      <c r="J41" s="128">
        <v>50</v>
      </c>
      <c r="K41" s="128">
        <v>50</v>
      </c>
      <c r="L41" s="15">
        <v>50</v>
      </c>
      <c r="M41" s="15">
        <v>50</v>
      </c>
      <c r="N41" s="37">
        <f t="shared" si="4"/>
        <v>600</v>
      </c>
      <c r="P41" s="122">
        <v>233</v>
      </c>
    </row>
    <row r="42" spans="1:16" x14ac:dyDescent="0.25">
      <c r="A42" s="40" t="s">
        <v>93</v>
      </c>
      <c r="B42" s="28">
        <v>456</v>
      </c>
      <c r="C42" s="15">
        <v>456</v>
      </c>
      <c r="D42" s="15">
        <v>456</v>
      </c>
      <c r="E42" s="128">
        <v>456</v>
      </c>
      <c r="F42" s="128">
        <v>456</v>
      </c>
      <c r="G42" s="128">
        <v>456</v>
      </c>
      <c r="H42" s="128">
        <v>456</v>
      </c>
      <c r="I42" s="128">
        <v>456</v>
      </c>
      <c r="J42" s="128">
        <v>456</v>
      </c>
      <c r="K42" s="128">
        <v>456</v>
      </c>
      <c r="L42" s="15">
        <v>456</v>
      </c>
      <c r="M42" s="15">
        <v>456</v>
      </c>
      <c r="N42" s="37">
        <f>SUM(B42:M42)</f>
        <v>5472</v>
      </c>
      <c r="P42" s="122">
        <v>5433</v>
      </c>
    </row>
    <row r="43" spans="1:16" s="6" customFormat="1" x14ac:dyDescent="0.25">
      <c r="A43" s="36" t="s">
        <v>73</v>
      </c>
      <c r="B43" s="56">
        <v>450</v>
      </c>
      <c r="C43" s="20">
        <v>130</v>
      </c>
      <c r="D43" s="20">
        <v>175</v>
      </c>
      <c r="E43" s="134">
        <v>0</v>
      </c>
      <c r="F43" s="134">
        <v>390</v>
      </c>
      <c r="G43" s="134">
        <v>0</v>
      </c>
      <c r="H43" s="134">
        <v>0</v>
      </c>
      <c r="I43" s="134">
        <v>0</v>
      </c>
      <c r="J43" s="134">
        <v>40</v>
      </c>
      <c r="K43" s="134">
        <v>0</v>
      </c>
      <c r="L43" s="20">
        <v>0</v>
      </c>
      <c r="M43" s="15">
        <v>0</v>
      </c>
      <c r="N43" s="50">
        <f>SUM(B43:M43)</f>
        <v>1185</v>
      </c>
      <c r="P43" s="122">
        <v>1239</v>
      </c>
    </row>
    <row r="44" spans="1:16" ht="14.4" x14ac:dyDescent="0.3">
      <c r="A44" s="51" t="s">
        <v>94</v>
      </c>
      <c r="B44" s="16">
        <f>SUM(B32:B43)</f>
        <v>13850</v>
      </c>
      <c r="C44" s="16">
        <f t="shared" ref="C44:M44" si="5">SUM(C32:C43)</f>
        <v>9535</v>
      </c>
      <c r="D44" s="16">
        <f t="shared" si="5"/>
        <v>8345</v>
      </c>
      <c r="E44" s="130">
        <f t="shared" si="5"/>
        <v>7840</v>
      </c>
      <c r="F44" s="130">
        <f t="shared" si="5"/>
        <v>7845</v>
      </c>
      <c r="G44" s="130">
        <f t="shared" si="5"/>
        <v>6300</v>
      </c>
      <c r="H44" s="130">
        <f t="shared" si="5"/>
        <v>6625</v>
      </c>
      <c r="I44" s="130">
        <f t="shared" si="5"/>
        <v>7250</v>
      </c>
      <c r="J44" s="130">
        <f t="shared" si="5"/>
        <v>6015</v>
      </c>
      <c r="K44" s="130">
        <f t="shared" si="5"/>
        <v>5800</v>
      </c>
      <c r="L44" s="16">
        <f t="shared" si="5"/>
        <v>6500</v>
      </c>
      <c r="M44" s="16">
        <f t="shared" si="5"/>
        <v>6250</v>
      </c>
      <c r="N44" s="52">
        <f>SUM(N32:N43)</f>
        <v>92155</v>
      </c>
      <c r="P44" s="154">
        <v>105528</v>
      </c>
    </row>
    <row r="45" spans="1:16" ht="14.4" x14ac:dyDescent="0.3">
      <c r="A45" s="51"/>
      <c r="B45" s="39"/>
      <c r="C45" s="25"/>
      <c r="D45" s="25"/>
      <c r="E45" s="129"/>
      <c r="F45" s="129"/>
      <c r="G45" s="129"/>
      <c r="H45" s="129"/>
      <c r="I45" s="129"/>
      <c r="J45" s="129"/>
      <c r="K45" s="129"/>
      <c r="L45" s="25"/>
      <c r="M45" s="25"/>
      <c r="N45" s="53"/>
      <c r="P45" s="122"/>
    </row>
    <row r="46" spans="1:16" ht="14.4" x14ac:dyDescent="0.3">
      <c r="A46" s="49" t="s">
        <v>128</v>
      </c>
      <c r="B46" s="39"/>
      <c r="C46" s="25"/>
      <c r="D46" s="25"/>
      <c r="E46" s="129"/>
      <c r="F46" s="129"/>
      <c r="G46" s="129"/>
      <c r="H46" s="129"/>
      <c r="I46" s="129"/>
      <c r="J46" s="129"/>
      <c r="K46" s="129"/>
      <c r="L46" s="25"/>
      <c r="M46" s="25"/>
      <c r="N46" s="38"/>
      <c r="P46" s="122"/>
    </row>
    <row r="47" spans="1:16" s="6" customFormat="1" x14ac:dyDescent="0.25">
      <c r="A47" s="36" t="s">
        <v>83</v>
      </c>
      <c r="B47" s="28">
        <v>3804</v>
      </c>
      <c r="C47" s="15">
        <v>3804</v>
      </c>
      <c r="D47" s="15">
        <v>3804</v>
      </c>
      <c r="E47" s="128">
        <v>3804</v>
      </c>
      <c r="F47" s="128">
        <v>3804</v>
      </c>
      <c r="G47" s="128">
        <v>3804</v>
      </c>
      <c r="H47" s="128">
        <v>3804</v>
      </c>
      <c r="I47" s="128">
        <v>3804</v>
      </c>
      <c r="J47" s="128">
        <v>3804</v>
      </c>
      <c r="K47" s="128">
        <v>3804</v>
      </c>
      <c r="L47" s="15">
        <v>3804</v>
      </c>
      <c r="M47" s="15">
        <v>3804</v>
      </c>
      <c r="N47" s="37">
        <f t="shared" ref="N47:N52" si="6">SUM(B47:M47)</f>
        <v>45648</v>
      </c>
      <c r="P47" s="122">
        <v>43901</v>
      </c>
    </row>
    <row r="48" spans="1:16" s="6" customFormat="1" x14ac:dyDescent="0.25">
      <c r="A48" s="36" t="s">
        <v>85</v>
      </c>
      <c r="B48" s="28">
        <v>225</v>
      </c>
      <c r="C48" s="15">
        <v>1000</v>
      </c>
      <c r="D48" s="15">
        <v>600</v>
      </c>
      <c r="E48" s="128">
        <v>275</v>
      </c>
      <c r="F48" s="128">
        <v>275</v>
      </c>
      <c r="G48" s="128">
        <v>10</v>
      </c>
      <c r="H48" s="128">
        <v>325</v>
      </c>
      <c r="I48" s="128">
        <v>500</v>
      </c>
      <c r="J48" s="128">
        <v>750</v>
      </c>
      <c r="K48" s="128">
        <v>275</v>
      </c>
      <c r="L48" s="15">
        <v>500</v>
      </c>
      <c r="M48" s="15">
        <v>275</v>
      </c>
      <c r="N48" s="37">
        <f t="shared" si="6"/>
        <v>5010</v>
      </c>
      <c r="P48" s="122">
        <v>4768</v>
      </c>
    </row>
    <row r="49" spans="1:16" s="6" customFormat="1" x14ac:dyDescent="0.25">
      <c r="A49" s="36" t="s">
        <v>73</v>
      </c>
      <c r="B49" s="28">
        <v>1380</v>
      </c>
      <c r="C49" s="15">
        <v>525</v>
      </c>
      <c r="D49" s="15">
        <v>450</v>
      </c>
      <c r="E49" s="128">
        <v>525</v>
      </c>
      <c r="F49" s="128">
        <v>525</v>
      </c>
      <c r="G49" s="128">
        <v>500</v>
      </c>
      <c r="H49" s="128">
        <v>575</v>
      </c>
      <c r="I49" s="128">
        <v>425</v>
      </c>
      <c r="J49" s="128">
        <v>375</v>
      </c>
      <c r="K49" s="128">
        <v>500</v>
      </c>
      <c r="L49" s="15">
        <v>375</v>
      </c>
      <c r="M49" s="15">
        <v>375</v>
      </c>
      <c r="N49" s="37">
        <f t="shared" si="6"/>
        <v>6530</v>
      </c>
      <c r="P49" s="122">
        <v>7622</v>
      </c>
    </row>
    <row r="50" spans="1:16" s="6" customFormat="1" x14ac:dyDescent="0.25">
      <c r="A50" s="36" t="s">
        <v>95</v>
      </c>
      <c r="B50" s="28">
        <v>6066</v>
      </c>
      <c r="C50" s="15">
        <v>6066</v>
      </c>
      <c r="D50" s="15">
        <v>6066</v>
      </c>
      <c r="E50" s="128">
        <v>6066</v>
      </c>
      <c r="F50" s="128">
        <v>6066</v>
      </c>
      <c r="G50" s="128">
        <v>6066</v>
      </c>
      <c r="H50" s="128">
        <v>6066</v>
      </c>
      <c r="I50" s="128">
        <v>6066</v>
      </c>
      <c r="J50" s="128">
        <v>6066</v>
      </c>
      <c r="K50" s="128">
        <v>6066</v>
      </c>
      <c r="L50" s="15">
        <v>6066</v>
      </c>
      <c r="M50" s="15">
        <v>6066</v>
      </c>
      <c r="N50" s="37">
        <f t="shared" si="6"/>
        <v>72792</v>
      </c>
      <c r="P50" s="122">
        <v>75829</v>
      </c>
    </row>
    <row r="51" spans="1:16" s="6" customFormat="1" x14ac:dyDescent="0.25">
      <c r="A51" s="36" t="s">
        <v>127</v>
      </c>
      <c r="B51" s="28">
        <v>1000</v>
      </c>
      <c r="C51" s="15">
        <v>16800</v>
      </c>
      <c r="D51" s="15">
        <v>7100</v>
      </c>
      <c r="E51" s="128">
        <v>9500</v>
      </c>
      <c r="F51" s="128">
        <v>500</v>
      </c>
      <c r="G51" s="128">
        <v>10000</v>
      </c>
      <c r="H51" s="128">
        <v>250</v>
      </c>
      <c r="I51" s="128">
        <v>4750</v>
      </c>
      <c r="J51" s="128">
        <v>6500</v>
      </c>
      <c r="K51" s="128">
        <v>26500</v>
      </c>
      <c r="L51" s="15">
        <v>5000</v>
      </c>
      <c r="M51" s="15">
        <v>5000</v>
      </c>
      <c r="N51" s="37">
        <f t="shared" si="6"/>
        <v>92900</v>
      </c>
      <c r="P51" s="122">
        <v>95971</v>
      </c>
    </row>
    <row r="52" spans="1:16" s="6" customFormat="1" x14ac:dyDescent="0.25">
      <c r="A52" s="36" t="s">
        <v>124</v>
      </c>
      <c r="B52" s="118">
        <v>1400</v>
      </c>
      <c r="C52" s="119">
        <v>600</v>
      </c>
      <c r="D52" s="119">
        <v>3800</v>
      </c>
      <c r="E52" s="135">
        <v>550</v>
      </c>
      <c r="F52" s="135">
        <v>3350</v>
      </c>
      <c r="G52" s="135">
        <v>350</v>
      </c>
      <c r="H52" s="135">
        <v>1400</v>
      </c>
      <c r="I52" s="135">
        <v>900</v>
      </c>
      <c r="J52" s="135">
        <v>350</v>
      </c>
      <c r="K52" s="135">
        <v>900</v>
      </c>
      <c r="L52" s="119">
        <v>350</v>
      </c>
      <c r="M52" s="20">
        <v>350</v>
      </c>
      <c r="N52" s="50">
        <f t="shared" si="6"/>
        <v>14300</v>
      </c>
      <c r="P52" s="122">
        <v>12827</v>
      </c>
    </row>
    <row r="53" spans="1:16" s="6" customFormat="1" ht="14.4" x14ac:dyDescent="0.3">
      <c r="A53" s="73" t="s">
        <v>63</v>
      </c>
      <c r="B53" s="16">
        <f>SUM(B47:B52)</f>
        <v>13875</v>
      </c>
      <c r="C53" s="16">
        <f t="shared" ref="C53:M53" si="7">SUM(C47:C52)</f>
        <v>28795</v>
      </c>
      <c r="D53" s="16">
        <f t="shared" si="7"/>
        <v>21820</v>
      </c>
      <c r="E53" s="130">
        <f t="shared" si="7"/>
        <v>20720</v>
      </c>
      <c r="F53" s="130">
        <f t="shared" si="7"/>
        <v>14520</v>
      </c>
      <c r="G53" s="130">
        <f t="shared" si="7"/>
        <v>20730</v>
      </c>
      <c r="H53" s="130">
        <f t="shared" si="7"/>
        <v>12420</v>
      </c>
      <c r="I53" s="130">
        <f t="shared" si="7"/>
        <v>16445</v>
      </c>
      <c r="J53" s="130">
        <f t="shared" si="7"/>
        <v>17845</v>
      </c>
      <c r="K53" s="130">
        <f t="shared" si="7"/>
        <v>38045</v>
      </c>
      <c r="L53" s="16">
        <f t="shared" si="7"/>
        <v>16095</v>
      </c>
      <c r="M53" s="16">
        <f t="shared" si="7"/>
        <v>15870</v>
      </c>
      <c r="N53" s="52">
        <f>SUM(N47:N52)</f>
        <v>237180</v>
      </c>
      <c r="P53" s="154">
        <v>240918</v>
      </c>
    </row>
    <row r="54" spans="1:16" s="6" customFormat="1" x14ac:dyDescent="0.25">
      <c r="A54" s="36"/>
      <c r="B54" s="28"/>
      <c r="C54" s="15"/>
      <c r="D54" s="15"/>
      <c r="E54" s="128"/>
      <c r="F54" s="128"/>
      <c r="G54" s="128"/>
      <c r="H54" s="128"/>
      <c r="I54" s="128"/>
      <c r="J54" s="128"/>
      <c r="K54" s="128"/>
      <c r="L54" s="15"/>
      <c r="M54" s="15"/>
      <c r="N54" s="53"/>
      <c r="P54" s="122"/>
    </row>
    <row r="55" spans="1:16" s="6" customFormat="1" ht="14.4" x14ac:dyDescent="0.3">
      <c r="A55" s="74" t="s">
        <v>96</v>
      </c>
      <c r="B55" s="28"/>
      <c r="C55" s="15"/>
      <c r="D55" s="15"/>
      <c r="E55" s="128"/>
      <c r="F55" s="128"/>
      <c r="G55" s="128"/>
      <c r="H55" s="128"/>
      <c r="I55" s="128"/>
      <c r="J55" s="128"/>
      <c r="K55" s="128"/>
      <c r="L55" s="15"/>
      <c r="M55" s="15"/>
      <c r="N55" s="37"/>
      <c r="P55" s="122"/>
    </row>
    <row r="56" spans="1:16" s="6" customFormat="1" x14ac:dyDescent="0.25">
      <c r="A56" s="36" t="s">
        <v>83</v>
      </c>
      <c r="B56" s="28">
        <v>1733</v>
      </c>
      <c r="C56" s="15">
        <v>1733</v>
      </c>
      <c r="D56" s="15">
        <v>1733</v>
      </c>
      <c r="E56" s="128">
        <v>1733</v>
      </c>
      <c r="F56" s="128">
        <v>1733</v>
      </c>
      <c r="G56" s="128">
        <v>1733</v>
      </c>
      <c r="H56" s="128">
        <v>1733</v>
      </c>
      <c r="I56" s="128">
        <v>1733</v>
      </c>
      <c r="J56" s="128">
        <v>1733</v>
      </c>
      <c r="K56" s="128">
        <v>1733</v>
      </c>
      <c r="L56" s="15">
        <v>1733</v>
      </c>
      <c r="M56" s="15">
        <v>1733</v>
      </c>
      <c r="N56" s="37">
        <f>SUM(B56:M56)</f>
        <v>20796</v>
      </c>
      <c r="P56" s="122">
        <v>21451</v>
      </c>
    </row>
    <row r="57" spans="1:16" s="6" customFormat="1" x14ac:dyDescent="0.25">
      <c r="A57" s="36" t="s">
        <v>84</v>
      </c>
      <c r="B57" s="28">
        <v>0</v>
      </c>
      <c r="C57" s="15">
        <v>0</v>
      </c>
      <c r="D57" s="15">
        <v>0</v>
      </c>
      <c r="E57" s="128">
        <v>0</v>
      </c>
      <c r="F57" s="128">
        <v>0</v>
      </c>
      <c r="G57" s="128">
        <v>0</v>
      </c>
      <c r="H57" s="128">
        <v>0</v>
      </c>
      <c r="I57" s="128">
        <v>0</v>
      </c>
      <c r="J57" s="128">
        <v>0</v>
      </c>
      <c r="K57" s="128">
        <v>0</v>
      </c>
      <c r="L57" s="15">
        <v>0</v>
      </c>
      <c r="M57" s="15">
        <v>0</v>
      </c>
      <c r="N57" s="37">
        <f t="shared" ref="N57:N65" si="8">SUM(B57:M57)</f>
        <v>0</v>
      </c>
      <c r="P57" s="122">
        <f>SUM(D57:O57)</f>
        <v>0</v>
      </c>
    </row>
    <row r="58" spans="1:16" s="6" customFormat="1" x14ac:dyDescent="0.25">
      <c r="A58" s="36" t="s">
        <v>85</v>
      </c>
      <c r="B58" s="28">
        <v>10</v>
      </c>
      <c r="C58" s="15">
        <v>10</v>
      </c>
      <c r="D58" s="15">
        <v>10</v>
      </c>
      <c r="E58" s="128">
        <v>10</v>
      </c>
      <c r="F58" s="128">
        <v>10</v>
      </c>
      <c r="G58" s="128">
        <v>10</v>
      </c>
      <c r="H58" s="128">
        <v>10</v>
      </c>
      <c r="I58" s="128">
        <v>10</v>
      </c>
      <c r="J58" s="128">
        <v>10</v>
      </c>
      <c r="K58" s="128">
        <v>10</v>
      </c>
      <c r="L58" s="15">
        <v>10</v>
      </c>
      <c r="M58" s="15">
        <v>10</v>
      </c>
      <c r="N58" s="37">
        <f>SUM(B58:M58)</f>
        <v>120</v>
      </c>
      <c r="P58" s="122">
        <v>30</v>
      </c>
    </row>
    <row r="59" spans="1:16" s="6" customFormat="1" x14ac:dyDescent="0.25">
      <c r="A59" s="36" t="s">
        <v>86</v>
      </c>
      <c r="B59" s="28">
        <v>85</v>
      </c>
      <c r="C59" s="15">
        <v>85</v>
      </c>
      <c r="D59" s="15">
        <v>85</v>
      </c>
      <c r="E59" s="128">
        <v>85</v>
      </c>
      <c r="F59" s="128">
        <v>85</v>
      </c>
      <c r="G59" s="128">
        <v>85</v>
      </c>
      <c r="H59" s="128">
        <v>85</v>
      </c>
      <c r="I59" s="128">
        <v>85</v>
      </c>
      <c r="J59" s="128">
        <v>85</v>
      </c>
      <c r="K59" s="128">
        <v>85</v>
      </c>
      <c r="L59" s="15">
        <v>85</v>
      </c>
      <c r="M59" s="15">
        <v>85</v>
      </c>
      <c r="N59" s="37">
        <f>SUM(B59:M59)</f>
        <v>1020</v>
      </c>
      <c r="P59" s="122">
        <v>984</v>
      </c>
    </row>
    <row r="60" spans="1:16" s="6" customFormat="1" x14ac:dyDescent="0.25">
      <c r="A60" s="36" t="s">
        <v>93</v>
      </c>
      <c r="B60" s="28">
        <v>14</v>
      </c>
      <c r="C60" s="15">
        <v>0</v>
      </c>
      <c r="D60" s="15">
        <v>30</v>
      </c>
      <c r="E60" s="128">
        <v>15</v>
      </c>
      <c r="F60" s="128">
        <v>0</v>
      </c>
      <c r="G60" s="128">
        <v>0</v>
      </c>
      <c r="H60" s="128">
        <v>50</v>
      </c>
      <c r="I60" s="128">
        <v>0</v>
      </c>
      <c r="J60" s="128">
        <v>0</v>
      </c>
      <c r="K60" s="128">
        <v>14</v>
      </c>
      <c r="L60" s="15">
        <v>50</v>
      </c>
      <c r="M60" s="15">
        <v>0</v>
      </c>
      <c r="N60" s="37">
        <f t="shared" si="8"/>
        <v>173</v>
      </c>
      <c r="P60" s="122">
        <v>123</v>
      </c>
    </row>
    <row r="61" spans="1:16" s="6" customFormat="1" x14ac:dyDescent="0.25">
      <c r="A61" s="36" t="s">
        <v>97</v>
      </c>
      <c r="B61" s="28">
        <v>381</v>
      </c>
      <c r="C61" s="15">
        <v>381</v>
      </c>
      <c r="D61" s="15">
        <v>381</v>
      </c>
      <c r="E61" s="128">
        <v>381</v>
      </c>
      <c r="F61" s="128">
        <v>381</v>
      </c>
      <c r="G61" s="128">
        <v>381</v>
      </c>
      <c r="H61" s="128">
        <v>381</v>
      </c>
      <c r="I61" s="128">
        <v>381</v>
      </c>
      <c r="J61" s="128">
        <v>381</v>
      </c>
      <c r="K61" s="128">
        <v>381</v>
      </c>
      <c r="L61" s="15">
        <v>381</v>
      </c>
      <c r="M61" s="15">
        <v>381</v>
      </c>
      <c r="N61" s="37">
        <f t="shared" si="8"/>
        <v>4572</v>
      </c>
      <c r="P61" s="122">
        <v>4572</v>
      </c>
    </row>
    <row r="62" spans="1:16" s="6" customFormat="1" x14ac:dyDescent="0.25">
      <c r="A62" s="36" t="s">
        <v>98</v>
      </c>
      <c r="B62" s="28">
        <v>35</v>
      </c>
      <c r="C62" s="15">
        <v>35</v>
      </c>
      <c r="D62" s="15">
        <v>35</v>
      </c>
      <c r="E62" s="128">
        <v>35</v>
      </c>
      <c r="F62" s="128">
        <v>35</v>
      </c>
      <c r="G62" s="128">
        <v>35</v>
      </c>
      <c r="H62" s="128">
        <v>35</v>
      </c>
      <c r="I62" s="128">
        <v>35</v>
      </c>
      <c r="J62" s="128">
        <v>35</v>
      </c>
      <c r="K62" s="128">
        <v>35</v>
      </c>
      <c r="L62" s="15">
        <v>35</v>
      </c>
      <c r="M62" s="15">
        <v>35</v>
      </c>
      <c r="N62" s="37">
        <f t="shared" si="8"/>
        <v>420</v>
      </c>
      <c r="P62" s="122">
        <v>387</v>
      </c>
    </row>
    <row r="63" spans="1:16" s="6" customFormat="1" x14ac:dyDescent="0.25">
      <c r="A63" s="36" t="s">
        <v>99</v>
      </c>
      <c r="B63" s="28">
        <v>0</v>
      </c>
      <c r="C63" s="15">
        <v>0</v>
      </c>
      <c r="D63" s="15">
        <v>0</v>
      </c>
      <c r="E63" s="128">
        <v>0</v>
      </c>
      <c r="F63" s="128">
        <v>0</v>
      </c>
      <c r="G63" s="128">
        <v>0</v>
      </c>
      <c r="H63" s="128">
        <v>0</v>
      </c>
      <c r="I63" s="128">
        <v>0</v>
      </c>
      <c r="J63" s="128">
        <v>2975</v>
      </c>
      <c r="K63" s="128">
        <v>1475</v>
      </c>
      <c r="L63" s="15">
        <v>0</v>
      </c>
      <c r="M63" s="15">
        <v>0</v>
      </c>
      <c r="N63" s="37">
        <f t="shared" si="8"/>
        <v>4450</v>
      </c>
      <c r="P63" s="122">
        <v>4850</v>
      </c>
    </row>
    <row r="64" spans="1:16" s="6" customFormat="1" x14ac:dyDescent="0.25">
      <c r="A64" s="36" t="s">
        <v>100</v>
      </c>
      <c r="B64" s="28">
        <v>20</v>
      </c>
      <c r="C64" s="15">
        <v>20</v>
      </c>
      <c r="D64" s="15">
        <v>20</v>
      </c>
      <c r="E64" s="128">
        <v>20</v>
      </c>
      <c r="F64" s="128">
        <v>20</v>
      </c>
      <c r="G64" s="128">
        <v>20</v>
      </c>
      <c r="H64" s="128">
        <v>20</v>
      </c>
      <c r="I64" s="128">
        <v>20</v>
      </c>
      <c r="J64" s="128">
        <v>20</v>
      </c>
      <c r="K64" s="128">
        <v>20</v>
      </c>
      <c r="L64" s="15">
        <v>20</v>
      </c>
      <c r="M64" s="15">
        <v>20</v>
      </c>
      <c r="N64" s="37">
        <f t="shared" si="8"/>
        <v>240</v>
      </c>
      <c r="P64" s="122">
        <v>270</v>
      </c>
    </row>
    <row r="65" spans="1:16" s="6" customFormat="1" x14ac:dyDescent="0.25">
      <c r="A65" s="36" t="s">
        <v>73</v>
      </c>
      <c r="B65" s="56">
        <v>-50</v>
      </c>
      <c r="C65" s="20">
        <v>-50</v>
      </c>
      <c r="D65" s="20">
        <v>-50</v>
      </c>
      <c r="E65" s="134">
        <v>-50</v>
      </c>
      <c r="F65" s="134">
        <v>-50</v>
      </c>
      <c r="G65" s="134">
        <v>-50</v>
      </c>
      <c r="H65" s="134">
        <v>-50</v>
      </c>
      <c r="I65" s="134">
        <v>-50</v>
      </c>
      <c r="J65" s="134">
        <v>-50</v>
      </c>
      <c r="K65" s="134">
        <v>-50</v>
      </c>
      <c r="L65" s="20">
        <v>-50</v>
      </c>
      <c r="M65" s="20">
        <v>-50</v>
      </c>
      <c r="N65" s="50">
        <f t="shared" si="8"/>
        <v>-600</v>
      </c>
      <c r="P65" s="122">
        <v>-2918</v>
      </c>
    </row>
    <row r="66" spans="1:16" s="6" customFormat="1" ht="14.4" x14ac:dyDescent="0.3">
      <c r="A66" s="57" t="s">
        <v>63</v>
      </c>
      <c r="B66" s="58">
        <f>SUM(B56:B65)</f>
        <v>2228</v>
      </c>
      <c r="C66" s="21">
        <f t="shared" ref="C66:M66" si="9">SUM(C56:C65)</f>
        <v>2214</v>
      </c>
      <c r="D66" s="21">
        <f t="shared" si="9"/>
        <v>2244</v>
      </c>
      <c r="E66" s="136">
        <f t="shared" si="9"/>
        <v>2229</v>
      </c>
      <c r="F66" s="136">
        <f t="shared" si="9"/>
        <v>2214</v>
      </c>
      <c r="G66" s="136">
        <f t="shared" si="9"/>
        <v>2214</v>
      </c>
      <c r="H66" s="136">
        <f t="shared" si="9"/>
        <v>2264</v>
      </c>
      <c r="I66" s="136">
        <f t="shared" si="9"/>
        <v>2214</v>
      </c>
      <c r="J66" s="136">
        <f t="shared" si="9"/>
        <v>5189</v>
      </c>
      <c r="K66" s="136">
        <f t="shared" si="9"/>
        <v>3703</v>
      </c>
      <c r="L66" s="21">
        <f t="shared" si="9"/>
        <v>2264</v>
      </c>
      <c r="M66" s="21">
        <f t="shared" si="9"/>
        <v>2214</v>
      </c>
      <c r="N66" s="66">
        <f>SUM(N56:N65)</f>
        <v>31191</v>
      </c>
      <c r="P66" s="154">
        <v>29748</v>
      </c>
    </row>
    <row r="67" spans="1:16" s="6" customFormat="1" x14ac:dyDescent="0.25">
      <c r="A67" s="75"/>
      <c r="B67" s="28"/>
      <c r="C67" s="15"/>
      <c r="D67" s="15"/>
      <c r="E67" s="128"/>
      <c r="F67" s="128"/>
      <c r="G67" s="128"/>
      <c r="H67" s="128"/>
      <c r="I67" s="128"/>
      <c r="J67" s="128"/>
      <c r="K67" s="128"/>
      <c r="L67" s="15"/>
      <c r="M67" s="15"/>
      <c r="N67" s="53"/>
      <c r="P67" s="122"/>
    </row>
    <row r="68" spans="1:16" s="6" customFormat="1" x14ac:dyDescent="0.25">
      <c r="A68" s="55" t="s">
        <v>101</v>
      </c>
      <c r="B68" s="76">
        <f t="shared" ref="B68:M68" si="10">B66+B53+B44</f>
        <v>29953</v>
      </c>
      <c r="C68" s="17">
        <f t="shared" si="10"/>
        <v>40544</v>
      </c>
      <c r="D68" s="17">
        <f t="shared" si="10"/>
        <v>32409</v>
      </c>
      <c r="E68" s="137">
        <f t="shared" si="10"/>
        <v>30789</v>
      </c>
      <c r="F68" s="137">
        <f t="shared" si="10"/>
        <v>24579</v>
      </c>
      <c r="G68" s="137">
        <f t="shared" si="10"/>
        <v>29244</v>
      </c>
      <c r="H68" s="137">
        <f t="shared" si="10"/>
        <v>21309</v>
      </c>
      <c r="I68" s="137">
        <f t="shared" si="10"/>
        <v>25909</v>
      </c>
      <c r="J68" s="137">
        <f t="shared" si="10"/>
        <v>29049</v>
      </c>
      <c r="K68" s="137">
        <f t="shared" si="10"/>
        <v>47548</v>
      </c>
      <c r="L68" s="17">
        <f t="shared" si="10"/>
        <v>24859</v>
      </c>
      <c r="M68" s="17">
        <f t="shared" si="10"/>
        <v>24334</v>
      </c>
      <c r="N68" s="52">
        <f>SUM(B68:M68)</f>
        <v>360526</v>
      </c>
      <c r="P68" s="154">
        <v>376194</v>
      </c>
    </row>
    <row r="69" spans="1:16" s="6" customFormat="1" x14ac:dyDescent="0.25">
      <c r="A69" s="75"/>
      <c r="B69" s="67"/>
      <c r="C69" s="19"/>
      <c r="D69" s="19"/>
      <c r="E69" s="133"/>
      <c r="F69" s="133"/>
      <c r="G69" s="133"/>
      <c r="H69" s="133"/>
      <c r="I69" s="133"/>
      <c r="J69" s="133"/>
      <c r="K69" s="133"/>
      <c r="L69" s="19"/>
      <c r="M69" s="19"/>
      <c r="N69" s="68"/>
      <c r="P69" s="122"/>
    </row>
    <row r="70" spans="1:16" s="6" customFormat="1" ht="14.4" x14ac:dyDescent="0.3">
      <c r="A70" s="75"/>
      <c r="B70" s="77"/>
      <c r="C70" s="18"/>
      <c r="D70" s="18"/>
      <c r="E70" s="138"/>
      <c r="F70" s="138"/>
      <c r="G70" s="138"/>
      <c r="H70" s="138"/>
      <c r="I70" s="138"/>
      <c r="J70" s="138"/>
      <c r="K70" s="138"/>
      <c r="L70" s="18"/>
      <c r="M70" s="18"/>
      <c r="N70" s="78"/>
      <c r="P70" s="123"/>
    </row>
    <row r="71" spans="1:16" s="6" customFormat="1" ht="13.8" thickBot="1" x14ac:dyDescent="0.3">
      <c r="A71" s="54" t="s">
        <v>102</v>
      </c>
      <c r="B71" s="79">
        <f t="shared" ref="B71:N71" si="11">B28-B68</f>
        <v>-23392</v>
      </c>
      <c r="C71" s="22">
        <f t="shared" si="11"/>
        <v>-16508</v>
      </c>
      <c r="D71" s="22">
        <f t="shared" si="11"/>
        <v>-1198</v>
      </c>
      <c r="E71" s="139">
        <f t="shared" si="11"/>
        <v>28472</v>
      </c>
      <c r="F71" s="139">
        <f t="shared" si="11"/>
        <v>-8718</v>
      </c>
      <c r="G71" s="139">
        <f t="shared" si="11"/>
        <v>16427</v>
      </c>
      <c r="H71" s="139">
        <f t="shared" si="11"/>
        <v>-8423</v>
      </c>
      <c r="I71" s="139">
        <f t="shared" si="11"/>
        <v>24727</v>
      </c>
      <c r="J71" s="139">
        <f t="shared" si="11"/>
        <v>-10063</v>
      </c>
      <c r="K71" s="139">
        <f t="shared" si="11"/>
        <v>-3337</v>
      </c>
      <c r="L71" s="22">
        <f t="shared" si="11"/>
        <v>-2123</v>
      </c>
      <c r="M71" s="22">
        <f t="shared" si="11"/>
        <v>17052</v>
      </c>
      <c r="N71" s="80">
        <f t="shared" si="11"/>
        <v>12916</v>
      </c>
      <c r="P71" s="111">
        <v>-954</v>
      </c>
    </row>
    <row r="72" spans="1:16" ht="13.8" thickTop="1" x14ac:dyDescent="0.25"/>
    <row r="76" spans="1:16" x14ac:dyDescent="0.25">
      <c r="P76" s="100"/>
    </row>
    <row r="80" spans="1:16" x14ac:dyDescent="0.25">
      <c r="P80" s="100"/>
    </row>
    <row r="85" spans="16:16" x14ac:dyDescent="0.25">
      <c r="P85" s="100"/>
    </row>
    <row r="91" spans="16:16" x14ac:dyDescent="0.25">
      <c r="P91" s="100"/>
    </row>
    <row r="92" spans="16:16" x14ac:dyDescent="0.25">
      <c r="P92" s="100"/>
    </row>
    <row r="98" spans="16:16" x14ac:dyDescent="0.25">
      <c r="P98" s="100"/>
    </row>
    <row r="100" spans="16:16" x14ac:dyDescent="0.25">
      <c r="P100" s="100"/>
    </row>
    <row r="101" spans="16:16" x14ac:dyDescent="0.25">
      <c r="P101" s="100"/>
    </row>
    <row r="102" spans="16:16" x14ac:dyDescent="0.25">
      <c r="P102" s="100"/>
    </row>
    <row r="103" spans="16:16" x14ac:dyDescent="0.25">
      <c r="P103" s="100"/>
    </row>
    <row r="104" spans="16:16" x14ac:dyDescent="0.25">
      <c r="P104" s="100"/>
    </row>
    <row r="106" spans="16:16" x14ac:dyDescent="0.25">
      <c r="P106" s="100"/>
    </row>
    <row r="110" spans="16:16" x14ac:dyDescent="0.25">
      <c r="P110" s="100"/>
    </row>
    <row r="111" spans="16:16" x14ac:dyDescent="0.25">
      <c r="P111" s="100"/>
    </row>
    <row r="112" spans="16:16" x14ac:dyDescent="0.25">
      <c r="P112" s="100"/>
    </row>
    <row r="113" spans="16:16" x14ac:dyDescent="0.25">
      <c r="P113" s="100"/>
    </row>
    <row r="114" spans="16:16" x14ac:dyDescent="0.25">
      <c r="P114" s="100"/>
    </row>
    <row r="115" spans="16:16" x14ac:dyDescent="0.25">
      <c r="P115" s="100"/>
    </row>
    <row r="116" spans="16:16" x14ac:dyDescent="0.25">
      <c r="P116" s="100"/>
    </row>
    <row r="117" spans="16:16" x14ac:dyDescent="0.25">
      <c r="P117" s="100"/>
    </row>
    <row r="118" spans="16:16" x14ac:dyDescent="0.25">
      <c r="P118" s="100"/>
    </row>
    <row r="119" spans="16:16" x14ac:dyDescent="0.25">
      <c r="P119" s="100"/>
    </row>
    <row r="120" spans="16:16" x14ac:dyDescent="0.25">
      <c r="P120" s="100"/>
    </row>
    <row r="121" spans="16:16" x14ac:dyDescent="0.25">
      <c r="P121" s="100"/>
    </row>
    <row r="122" spans="16:16" x14ac:dyDescent="0.25">
      <c r="P122" s="100"/>
    </row>
    <row r="123" spans="16:16" x14ac:dyDescent="0.25">
      <c r="P123" s="100"/>
    </row>
    <row r="124" spans="16:16" x14ac:dyDescent="0.25">
      <c r="P124" s="100"/>
    </row>
    <row r="125" spans="16:16" x14ac:dyDescent="0.25">
      <c r="P125" s="100"/>
    </row>
    <row r="126" spans="16:16" x14ac:dyDescent="0.25">
      <c r="P126" s="100"/>
    </row>
    <row r="127" spans="16:16" x14ac:dyDescent="0.25">
      <c r="P127" s="100"/>
    </row>
    <row r="128" spans="16:16" x14ac:dyDescent="0.25">
      <c r="P128" s="100"/>
    </row>
    <row r="129" spans="16:16" x14ac:dyDescent="0.25">
      <c r="P129" s="100"/>
    </row>
    <row r="130" spans="16:16" x14ac:dyDescent="0.25">
      <c r="P130" s="100"/>
    </row>
    <row r="131" spans="16:16" x14ac:dyDescent="0.25">
      <c r="P131" s="100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48"/>
  <sheetViews>
    <sheetView tabSelected="1" topLeftCell="E4" zoomScale="85" zoomScaleNormal="85" workbookViewId="0">
      <pane xSplit="5" ySplit="6" topLeftCell="J10" activePane="bottomRight" state="frozen"/>
      <selection activeCell="E4" sqref="E4"/>
      <selection pane="topRight" activeCell="J4" sqref="J4"/>
      <selection pane="bottomLeft" activeCell="E10" sqref="E10"/>
      <selection pane="bottomRight" activeCell="W42" sqref="W42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" customWidth="1"/>
    <col min="9" max="9" width="15.88671875" customWidth="1"/>
    <col min="10" max="22" width="10.6640625" customWidth="1"/>
  </cols>
  <sheetData>
    <row r="1" spans="5:22" x14ac:dyDescent="0.25">
      <c r="F1" s="95"/>
      <c r="G1" s="95"/>
      <c r="H1" s="95"/>
      <c r="I1" s="95"/>
      <c r="J1" s="95"/>
      <c r="K1" s="102"/>
    </row>
    <row r="2" spans="5:22" x14ac:dyDescent="0.25">
      <c r="F2" s="95"/>
      <c r="G2" s="5"/>
      <c r="H2" s="95"/>
      <c r="I2" s="95"/>
      <c r="K2" s="4"/>
    </row>
    <row r="3" spans="5:22" x14ac:dyDescent="0.25">
      <c r="E3" s="150" t="s">
        <v>20</v>
      </c>
      <c r="F3" s="145"/>
      <c r="G3" s="145"/>
      <c r="H3" s="145"/>
      <c r="I3" s="145"/>
      <c r="J3" s="145"/>
      <c r="K3" s="145"/>
      <c r="L3" s="145"/>
      <c r="M3" s="145"/>
    </row>
    <row r="4" spans="5:22" x14ac:dyDescent="0.25">
      <c r="E4" s="150" t="s">
        <v>134</v>
      </c>
      <c r="F4" s="145"/>
      <c r="G4" s="145"/>
      <c r="H4" s="145"/>
      <c r="I4" s="145"/>
      <c r="J4" s="145"/>
      <c r="K4" s="145"/>
      <c r="L4" s="145"/>
      <c r="M4" s="145"/>
    </row>
    <row r="5" spans="5:22" x14ac:dyDescent="0.25">
      <c r="E5" s="150"/>
      <c r="F5" s="145"/>
      <c r="G5" s="145"/>
      <c r="H5" s="145"/>
      <c r="I5" s="145"/>
      <c r="J5" s="145"/>
      <c r="K5" s="145"/>
      <c r="L5" s="145"/>
      <c r="M5" s="145"/>
    </row>
    <row r="6" spans="5:22" ht="14.4" hidden="1" x14ac:dyDescent="0.35">
      <c r="E6" s="103"/>
      <c r="F6" s="101"/>
      <c r="G6" s="101"/>
      <c r="H6" s="101"/>
      <c r="I6" s="101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04"/>
      <c r="J7" s="62"/>
    </row>
    <row r="8" spans="5:22" x14ac:dyDescent="0.25">
      <c r="J8" s="151"/>
      <c r="K8" s="152"/>
      <c r="L8" s="152"/>
      <c r="M8" s="152"/>
    </row>
    <row r="9" spans="5:22" x14ac:dyDescent="0.25">
      <c r="F9" s="95" t="s">
        <v>0</v>
      </c>
      <c r="G9" s="95"/>
      <c r="H9" s="105"/>
      <c r="I9" s="105"/>
      <c r="J9" s="155" t="s">
        <v>144</v>
      </c>
      <c r="K9" s="12" t="s">
        <v>52</v>
      </c>
      <c r="L9" s="12" t="s">
        <v>53</v>
      </c>
      <c r="M9" s="12" t="s">
        <v>54</v>
      </c>
      <c r="N9" s="12" t="s">
        <v>55</v>
      </c>
      <c r="O9" s="12" t="s">
        <v>56</v>
      </c>
      <c r="P9" s="12" t="s">
        <v>57</v>
      </c>
      <c r="Q9" s="12" t="s">
        <v>58</v>
      </c>
      <c r="R9" s="12" t="s">
        <v>59</v>
      </c>
      <c r="S9" s="12" t="s">
        <v>60</v>
      </c>
      <c r="T9" s="12" t="s">
        <v>61</v>
      </c>
      <c r="U9" s="12" t="s">
        <v>62</v>
      </c>
      <c r="V9" s="12" t="s">
        <v>51</v>
      </c>
    </row>
    <row r="10" spans="5:22" x14ac:dyDescent="0.25">
      <c r="F10" s="95"/>
      <c r="G10" s="95" t="s">
        <v>1</v>
      </c>
      <c r="H10" s="95"/>
      <c r="I10" s="95"/>
      <c r="J10" s="106"/>
      <c r="K10" s="95"/>
      <c r="L10" s="95"/>
      <c r="M10" s="95"/>
    </row>
    <row r="11" spans="5:22" x14ac:dyDescent="0.25">
      <c r="F11" s="3"/>
      <c r="G11" s="107" t="s">
        <v>2</v>
      </c>
      <c r="H11" s="3"/>
      <c r="I11" s="3"/>
      <c r="J11" s="60"/>
      <c r="K11" s="13"/>
      <c r="L11" s="13"/>
      <c r="M11" s="13"/>
      <c r="N11" s="4"/>
    </row>
    <row r="12" spans="5:22" s="6" customFormat="1" x14ac:dyDescent="0.25">
      <c r="F12" s="3"/>
      <c r="G12" s="107"/>
      <c r="H12" s="3" t="s">
        <v>21</v>
      </c>
      <c r="I12" s="3"/>
      <c r="J12" s="13">
        <v>14975.89</v>
      </c>
      <c r="K12" s="13">
        <v>16000</v>
      </c>
      <c r="L12" s="13">
        <v>39000</v>
      </c>
      <c r="M12" s="13">
        <v>39000</v>
      </c>
      <c r="N12" s="13">
        <v>38500</v>
      </c>
      <c r="O12" s="13">
        <v>42000</v>
      </c>
      <c r="P12" s="13">
        <v>17700</v>
      </c>
      <c r="Q12" s="13">
        <v>24000</v>
      </c>
      <c r="R12" s="13">
        <v>92700</v>
      </c>
      <c r="S12" s="13">
        <v>23500</v>
      </c>
      <c r="T12" s="13">
        <v>25700</v>
      </c>
      <c r="U12" s="13">
        <v>26000</v>
      </c>
      <c r="V12" s="13">
        <v>15000</v>
      </c>
    </row>
    <row r="13" spans="5:22" x14ac:dyDescent="0.25">
      <c r="F13" s="3"/>
      <c r="G13" s="107"/>
      <c r="H13" s="3" t="s">
        <v>22</v>
      </c>
      <c r="I13" s="3"/>
      <c r="J13" s="13">
        <v>42174.36</v>
      </c>
      <c r="K13" s="13">
        <v>32500</v>
      </c>
      <c r="L13" s="13">
        <v>30000</v>
      </c>
      <c r="M13" s="13">
        <v>28000</v>
      </c>
      <c r="N13" s="71">
        <v>25500</v>
      </c>
      <c r="O13" s="71">
        <v>20500</v>
      </c>
      <c r="P13" s="13">
        <v>17000</v>
      </c>
      <c r="Q13" s="13">
        <v>15000</v>
      </c>
      <c r="R13" s="13">
        <v>13500</v>
      </c>
      <c r="S13" s="13">
        <v>10100</v>
      </c>
      <c r="T13" s="13">
        <v>9500</v>
      </c>
      <c r="U13" s="13">
        <v>7700</v>
      </c>
      <c r="V13" s="13">
        <v>44000</v>
      </c>
    </row>
    <row r="14" spans="5:22" x14ac:dyDescent="0.25">
      <c r="F14" s="3"/>
      <c r="G14" s="107"/>
      <c r="H14" s="3" t="s">
        <v>125</v>
      </c>
      <c r="I14" s="3"/>
      <c r="J14" s="13">
        <v>7437.77</v>
      </c>
      <c r="K14" s="13">
        <v>7438</v>
      </c>
      <c r="L14" s="13">
        <v>7438</v>
      </c>
      <c r="M14" s="13">
        <v>7438</v>
      </c>
      <c r="N14" s="71">
        <v>7438</v>
      </c>
      <c r="O14" s="71">
        <v>7438</v>
      </c>
      <c r="P14" s="13">
        <v>7438</v>
      </c>
      <c r="Q14" s="13">
        <v>7438</v>
      </c>
      <c r="R14" s="13">
        <v>7438</v>
      </c>
      <c r="S14" s="13">
        <v>7438</v>
      </c>
      <c r="T14" s="13">
        <v>7438</v>
      </c>
      <c r="U14" s="13">
        <v>7438</v>
      </c>
      <c r="V14" s="13">
        <v>7438</v>
      </c>
    </row>
    <row r="15" spans="5:22" x14ac:dyDescent="0.25">
      <c r="F15" s="3"/>
      <c r="G15" s="107"/>
      <c r="H15" s="3" t="s">
        <v>137</v>
      </c>
      <c r="I15" s="3"/>
      <c r="J15" s="13">
        <v>1720.5</v>
      </c>
      <c r="K15" s="13">
        <v>1721</v>
      </c>
      <c r="L15" s="13">
        <v>1721</v>
      </c>
      <c r="M15" s="13">
        <v>1721</v>
      </c>
      <c r="N15" s="71">
        <v>1721</v>
      </c>
      <c r="O15" s="71">
        <v>1721</v>
      </c>
      <c r="P15" s="13">
        <v>1721</v>
      </c>
      <c r="Q15" s="13">
        <v>1721</v>
      </c>
      <c r="R15" s="13">
        <v>1721</v>
      </c>
      <c r="S15" s="13">
        <v>1721</v>
      </c>
      <c r="T15" s="13">
        <v>1721</v>
      </c>
      <c r="U15" s="13">
        <v>1721</v>
      </c>
      <c r="V15" s="13">
        <v>1721</v>
      </c>
    </row>
    <row r="16" spans="5:22" ht="15" x14ac:dyDescent="0.4">
      <c r="F16" s="3"/>
      <c r="G16" s="107"/>
      <c r="H16" s="3" t="s">
        <v>23</v>
      </c>
      <c r="I16" s="3"/>
      <c r="J16" s="93">
        <v>60510.39</v>
      </c>
      <c r="K16" s="93">
        <f>SUM(K17-K12-K13-K14-K15)</f>
        <v>73680.84</v>
      </c>
      <c r="L16" s="93">
        <f t="shared" ref="L16:V16" si="0">SUM(L17-L12-L13-L14-L15)</f>
        <v>75163.839999999997</v>
      </c>
      <c r="M16" s="93">
        <f t="shared" si="0"/>
        <v>74430.84</v>
      </c>
      <c r="N16" s="93">
        <f t="shared" si="0"/>
        <v>95382.84</v>
      </c>
      <c r="O16" s="93">
        <f t="shared" si="0"/>
        <v>40054.839999999997</v>
      </c>
      <c r="P16" s="93">
        <f t="shared" si="0"/>
        <v>70846.84</v>
      </c>
      <c r="Q16" s="93">
        <f t="shared" si="0"/>
        <v>85644.88</v>
      </c>
      <c r="R16" s="93">
        <f t="shared" si="0"/>
        <v>24471.880000000005</v>
      </c>
      <c r="S16" s="93">
        <f t="shared" si="0"/>
        <v>93148.88</v>
      </c>
      <c r="T16" s="93">
        <f t="shared" si="0"/>
        <v>110310.88</v>
      </c>
      <c r="U16" s="93">
        <f t="shared" si="0"/>
        <v>58698.880000000005</v>
      </c>
      <c r="V16" s="93">
        <f t="shared" si="0"/>
        <v>58925.880000000005</v>
      </c>
    </row>
    <row r="17" spans="5:22" x14ac:dyDescent="0.25">
      <c r="F17" s="3"/>
      <c r="G17" s="107"/>
      <c r="H17" s="3" t="s">
        <v>24</v>
      </c>
      <c r="I17" s="3"/>
      <c r="J17" s="13">
        <f>SUM(J12:J16)</f>
        <v>126818.91</v>
      </c>
      <c r="K17" s="13">
        <f>CF!G33</f>
        <v>131339.84</v>
      </c>
      <c r="L17" s="13">
        <f>CF!H33</f>
        <v>153322.84</v>
      </c>
      <c r="M17" s="13">
        <f>CF!I33</f>
        <v>150589.84</v>
      </c>
      <c r="N17" s="13">
        <f>CF!J33</f>
        <v>168541.84</v>
      </c>
      <c r="O17" s="13">
        <f>CF!K33</f>
        <v>111713.84</v>
      </c>
      <c r="P17" s="13">
        <f>CF!L33</f>
        <v>114705.84</v>
      </c>
      <c r="Q17" s="13">
        <f>CF!M33</f>
        <v>133803.88</v>
      </c>
      <c r="R17" s="13">
        <f>CF!N33</f>
        <v>139830.88</v>
      </c>
      <c r="S17" s="13">
        <f>CF!O33</f>
        <v>135907.88</v>
      </c>
      <c r="T17" s="13">
        <f>CF!P33</f>
        <v>154669.88</v>
      </c>
      <c r="U17" s="13">
        <f>CF!Q33</f>
        <v>101557.88</v>
      </c>
      <c r="V17" s="13">
        <f>CF!R33</f>
        <v>127084.88</v>
      </c>
    </row>
    <row r="18" spans="5:22" x14ac:dyDescent="0.25">
      <c r="E18" s="108"/>
      <c r="F18" s="3"/>
      <c r="G18" s="107" t="s">
        <v>29</v>
      </c>
      <c r="H18" s="3"/>
      <c r="I18" s="3"/>
      <c r="J18" s="13">
        <v>0</v>
      </c>
      <c r="K18" s="13">
        <f>SUM('BS wrksht'!C14)</f>
        <v>1000</v>
      </c>
      <c r="L18" s="13">
        <f>SUM('BS wrksht'!D14)</f>
        <v>2000</v>
      </c>
      <c r="M18" s="13">
        <f>SUM('BS wrksht'!E14)</f>
        <v>3000</v>
      </c>
      <c r="N18" s="13">
        <f>SUM('BS wrksht'!F14)</f>
        <v>4000</v>
      </c>
      <c r="O18" s="13">
        <f>SUM('BS wrksht'!G14)</f>
        <v>1000</v>
      </c>
      <c r="P18" s="13">
        <f>SUM('BS wrksht'!H14)</f>
        <v>0</v>
      </c>
      <c r="Q18" s="13">
        <f>SUM('BS wrksht'!I14)</f>
        <v>3000</v>
      </c>
      <c r="R18" s="13">
        <f>SUM('BS wrksht'!J14)</f>
        <v>2000</v>
      </c>
      <c r="S18" s="13">
        <f>SUM('BS wrksht'!K14)</f>
        <v>1000</v>
      </c>
      <c r="T18" s="13">
        <f>SUM('BS wrksht'!L14)</f>
        <v>0</v>
      </c>
      <c r="U18" s="13">
        <f>SUM('BS wrksht'!M14)</f>
        <v>0</v>
      </c>
      <c r="V18" s="13">
        <f>SUM('BS wrksht'!N14)</f>
        <v>0</v>
      </c>
    </row>
    <row r="19" spans="5:22" x14ac:dyDescent="0.25">
      <c r="E19" s="108"/>
      <c r="F19" s="3"/>
      <c r="G19" s="107" t="s">
        <v>30</v>
      </c>
      <c r="H19" s="3"/>
      <c r="I19" s="3"/>
      <c r="J19" s="13">
        <v>34475.47</v>
      </c>
      <c r="K19" s="13">
        <f>SUM('BS wrksht'!C9)</f>
        <v>23986</v>
      </c>
      <c r="L19" s="13">
        <f>SUM('BS wrksht'!D9)</f>
        <v>28786</v>
      </c>
      <c r="M19" s="13">
        <f>SUM('BS wrksht'!E9)</f>
        <v>33586</v>
      </c>
      <c r="N19" s="13">
        <f>SUM('BS wrksht'!F9)</f>
        <v>38386</v>
      </c>
      <c r="O19" s="13">
        <f>SUM('BS wrksht'!G9)</f>
        <v>43186</v>
      </c>
      <c r="P19" s="13">
        <f>SUM('BS wrksht'!H9)</f>
        <v>42986</v>
      </c>
      <c r="Q19" s="13">
        <f>SUM('BS wrksht'!I9)</f>
        <v>1504.9599999999991</v>
      </c>
      <c r="R19" s="13">
        <f>SUM('BS wrksht'!J9)</f>
        <v>6304.9599999999991</v>
      </c>
      <c r="S19" s="13">
        <f>SUM('BS wrksht'!K9)</f>
        <v>11104.96</v>
      </c>
      <c r="T19" s="13">
        <f>SUM('BS wrksht'!L9)</f>
        <v>15904.96</v>
      </c>
      <c r="U19" s="13">
        <f>SUM('BS wrksht'!M9)</f>
        <v>20704.96</v>
      </c>
      <c r="V19" s="13">
        <f>SUM('BS wrksht'!N9)</f>
        <v>25504.959999999999</v>
      </c>
    </row>
    <row r="20" spans="5:22" s="6" customFormat="1" x14ac:dyDescent="0.25">
      <c r="E20" s="108"/>
      <c r="F20" s="3"/>
      <c r="G20" s="107" t="s">
        <v>25</v>
      </c>
      <c r="H20" s="3"/>
      <c r="I20" s="3"/>
      <c r="J20" s="13">
        <v>23965.62</v>
      </c>
      <c r="K20" s="13">
        <f>SUM('BS wrksht'!C20)</f>
        <v>23966</v>
      </c>
      <c r="L20" s="13">
        <f>SUM('BS wrksht'!D20)</f>
        <v>25966</v>
      </c>
      <c r="M20" s="13">
        <f>SUM('BS wrksht'!E20)</f>
        <v>25966</v>
      </c>
      <c r="N20" s="13">
        <f>SUM('BS wrksht'!F20)</f>
        <v>25966</v>
      </c>
      <c r="O20" s="13">
        <f>SUM('BS wrksht'!G20)</f>
        <v>27966</v>
      </c>
      <c r="P20" s="13">
        <f>SUM('BS wrksht'!H20)</f>
        <v>23966</v>
      </c>
      <c r="Q20" s="13">
        <f>SUM('BS wrksht'!I20)</f>
        <v>27966</v>
      </c>
      <c r="R20" s="13">
        <f>SUM('BS wrksht'!J20)</f>
        <v>28966</v>
      </c>
      <c r="S20" s="13">
        <f>SUM('BS wrksht'!K20)</f>
        <v>24966</v>
      </c>
      <c r="T20" s="13">
        <f>SUM('BS wrksht'!L20)</f>
        <v>23966</v>
      </c>
      <c r="U20" s="13">
        <f>SUM('BS wrksht'!M20)</f>
        <v>24966</v>
      </c>
      <c r="V20" s="13">
        <f>SUM('BS wrksht'!N20)</f>
        <v>23966</v>
      </c>
    </row>
    <row r="21" spans="5:22" x14ac:dyDescent="0.25">
      <c r="E21" s="6"/>
      <c r="F21" s="3"/>
      <c r="G21" s="107" t="s">
        <v>3</v>
      </c>
      <c r="H21" s="3"/>
      <c r="I21" s="3"/>
      <c r="J21" s="13">
        <v>10651.62</v>
      </c>
      <c r="K21" s="13">
        <v>10000</v>
      </c>
      <c r="L21" s="13">
        <v>11600</v>
      </c>
      <c r="M21" s="13">
        <v>13200</v>
      </c>
      <c r="N21" s="13">
        <v>12800</v>
      </c>
      <c r="O21" s="13">
        <v>12400</v>
      </c>
      <c r="P21" s="13">
        <v>18400</v>
      </c>
      <c r="Q21" s="13">
        <v>17600</v>
      </c>
      <c r="R21" s="13">
        <v>16000</v>
      </c>
      <c r="S21" s="13">
        <v>14000</v>
      </c>
      <c r="T21" s="13">
        <v>12000</v>
      </c>
      <c r="U21" s="13">
        <v>11500</v>
      </c>
      <c r="V21" s="13">
        <v>10000</v>
      </c>
    </row>
    <row r="22" spans="5:22" x14ac:dyDescent="0.25">
      <c r="F22" s="3"/>
      <c r="G22" s="107" t="s">
        <v>26</v>
      </c>
      <c r="H22" s="3"/>
      <c r="I22" s="3"/>
      <c r="J22" s="13">
        <v>19344.12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  <c r="U22" s="60">
        <v>0</v>
      </c>
      <c r="V22" s="60">
        <v>0</v>
      </c>
    </row>
    <row r="23" spans="5:22" ht="11.25" customHeight="1" x14ac:dyDescent="0.25">
      <c r="G23" s="95" t="s">
        <v>4</v>
      </c>
      <c r="H23" s="95"/>
      <c r="I23" s="95"/>
      <c r="J23" s="69">
        <f>SUM(J17:J22)</f>
        <v>215255.74</v>
      </c>
      <c r="K23" s="69">
        <f>SUM(K17:K22)</f>
        <v>190291.84</v>
      </c>
      <c r="L23" s="69">
        <f t="shared" ref="L23:V23" si="1">SUM(L17:L22)</f>
        <v>221674.84</v>
      </c>
      <c r="M23" s="69">
        <f t="shared" si="1"/>
        <v>226341.84</v>
      </c>
      <c r="N23" s="69">
        <f t="shared" si="1"/>
        <v>249693.84</v>
      </c>
      <c r="O23" s="69">
        <f t="shared" si="1"/>
        <v>196265.84</v>
      </c>
      <c r="P23" s="69">
        <f t="shared" si="1"/>
        <v>200057.84</v>
      </c>
      <c r="Q23" s="69">
        <f t="shared" si="1"/>
        <v>183874.84</v>
      </c>
      <c r="R23" s="69">
        <f t="shared" si="1"/>
        <v>193101.84</v>
      </c>
      <c r="S23" s="69">
        <f t="shared" si="1"/>
        <v>186978.84</v>
      </c>
      <c r="T23" s="69">
        <f t="shared" si="1"/>
        <v>206540.84</v>
      </c>
      <c r="U23" s="69">
        <f t="shared" si="1"/>
        <v>158728.84</v>
      </c>
      <c r="V23" s="69">
        <f t="shared" si="1"/>
        <v>186555.84</v>
      </c>
    </row>
    <row r="24" spans="5:22" x14ac:dyDescent="0.25">
      <c r="G24" s="95"/>
      <c r="H24" s="95"/>
      <c r="I24" s="95"/>
      <c r="J24" s="94"/>
      <c r="K24" s="96"/>
      <c r="L24" s="96"/>
      <c r="M24" s="96"/>
      <c r="N24" s="62"/>
      <c r="O24" s="62"/>
      <c r="P24" s="62"/>
      <c r="Q24" s="62"/>
      <c r="R24" s="62"/>
      <c r="S24" s="62"/>
      <c r="T24" s="62"/>
      <c r="U24" s="62"/>
      <c r="V24" s="62"/>
    </row>
    <row r="25" spans="5:22" x14ac:dyDescent="0.25">
      <c r="F25" s="109"/>
      <c r="G25" s="95" t="s">
        <v>5</v>
      </c>
      <c r="H25" s="3"/>
      <c r="I25" s="3"/>
      <c r="J25" s="94"/>
      <c r="K25" s="96"/>
      <c r="L25" s="96"/>
      <c r="M25" s="96"/>
      <c r="N25" s="62"/>
      <c r="O25" s="62"/>
      <c r="P25" s="62"/>
      <c r="Q25" s="62"/>
      <c r="R25" s="62"/>
      <c r="S25" s="62"/>
      <c r="T25" s="62"/>
      <c r="U25" s="62"/>
      <c r="V25" s="62"/>
    </row>
    <row r="26" spans="5:22" x14ac:dyDescent="0.25">
      <c r="F26" s="3"/>
      <c r="G26" s="3" t="s">
        <v>6</v>
      </c>
      <c r="H26" s="3"/>
      <c r="I26" s="3"/>
      <c r="J26" s="13">
        <v>149054.44</v>
      </c>
      <c r="K26" s="13">
        <v>149054</v>
      </c>
      <c r="L26" s="13">
        <v>149054</v>
      </c>
      <c r="M26" s="13">
        <v>149054</v>
      </c>
      <c r="N26" s="13">
        <v>149054</v>
      </c>
      <c r="O26" s="13">
        <v>149054</v>
      </c>
      <c r="P26" s="13">
        <v>149054</v>
      </c>
      <c r="Q26" s="13">
        <v>149054</v>
      </c>
      <c r="R26" s="13">
        <v>149054</v>
      </c>
      <c r="S26" s="13">
        <v>149054</v>
      </c>
      <c r="T26" s="13">
        <v>149054</v>
      </c>
      <c r="U26" s="13">
        <v>149054</v>
      </c>
      <c r="V26" s="13">
        <v>149054</v>
      </c>
    </row>
    <row r="27" spans="5:22" s="6" customFormat="1" x14ac:dyDescent="0.25">
      <c r="E27"/>
      <c r="F27" s="3"/>
      <c r="G27" s="3" t="s">
        <v>7</v>
      </c>
      <c r="H27" s="3"/>
      <c r="I27" s="3"/>
      <c r="J27" s="13">
        <v>-10328.700000000001</v>
      </c>
      <c r="K27" s="13">
        <v>-10329</v>
      </c>
      <c r="L27" s="13">
        <v>-10329</v>
      </c>
      <c r="M27" s="13">
        <v>-10329</v>
      </c>
      <c r="N27" s="13">
        <v>-10329</v>
      </c>
      <c r="O27" s="13">
        <v>-10329</v>
      </c>
      <c r="P27" s="13">
        <v>-10329</v>
      </c>
      <c r="Q27" s="13">
        <v>-10329</v>
      </c>
      <c r="R27" s="13">
        <v>-10329</v>
      </c>
      <c r="S27" s="13">
        <v>-10329</v>
      </c>
      <c r="T27" s="13">
        <v>-10329</v>
      </c>
      <c r="U27" s="13">
        <v>-10329</v>
      </c>
      <c r="V27" s="13">
        <v>-10329</v>
      </c>
    </row>
    <row r="28" spans="5:22" ht="16.8" customHeight="1" x14ac:dyDescent="0.25">
      <c r="E28" s="6"/>
      <c r="F28" s="6"/>
      <c r="G28" s="5" t="s">
        <v>8</v>
      </c>
      <c r="H28" s="5"/>
      <c r="I28" s="5"/>
      <c r="J28" s="65">
        <f>SUM(J26:J27)</f>
        <v>138725.74</v>
      </c>
      <c r="K28" s="65">
        <f>SUM(K26:K27)</f>
        <v>138725</v>
      </c>
      <c r="L28" s="65">
        <f t="shared" ref="L28:V28" si="2">SUM(L26:L27)</f>
        <v>138725</v>
      </c>
      <c r="M28" s="65">
        <f t="shared" si="2"/>
        <v>138725</v>
      </c>
      <c r="N28" s="65">
        <f t="shared" si="2"/>
        <v>138725</v>
      </c>
      <c r="O28" s="65">
        <f t="shared" si="2"/>
        <v>138725</v>
      </c>
      <c r="P28" s="65">
        <f t="shared" si="2"/>
        <v>138725</v>
      </c>
      <c r="Q28" s="65">
        <f t="shared" si="2"/>
        <v>138725</v>
      </c>
      <c r="R28" s="65">
        <f t="shared" si="2"/>
        <v>138725</v>
      </c>
      <c r="S28" s="65">
        <f t="shared" si="2"/>
        <v>138725</v>
      </c>
      <c r="T28" s="65">
        <f t="shared" si="2"/>
        <v>138725</v>
      </c>
      <c r="U28" s="65">
        <f t="shared" si="2"/>
        <v>138725</v>
      </c>
      <c r="V28" s="65">
        <f t="shared" si="2"/>
        <v>138725</v>
      </c>
    </row>
    <row r="29" spans="5:22" s="6" customFormat="1" x14ac:dyDescent="0.25">
      <c r="E29"/>
      <c r="F29"/>
      <c r="G29" s="95"/>
      <c r="H29" s="95"/>
      <c r="I29" s="95"/>
      <c r="J29" s="124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</row>
    <row r="30" spans="5:22" x14ac:dyDescent="0.25">
      <c r="E30" s="6"/>
      <c r="F30" s="3"/>
      <c r="G30" s="107" t="s">
        <v>27</v>
      </c>
      <c r="H30" s="3"/>
      <c r="I30" s="3"/>
      <c r="J30" s="13">
        <v>30033.93</v>
      </c>
      <c r="K30" s="13">
        <v>29291</v>
      </c>
      <c r="L30" s="13">
        <v>29291</v>
      </c>
      <c r="M30" s="13">
        <v>29291</v>
      </c>
      <c r="N30" s="13">
        <v>29291</v>
      </c>
      <c r="O30" s="13">
        <v>29291</v>
      </c>
      <c r="P30" s="13">
        <v>29291</v>
      </c>
      <c r="Q30" s="13">
        <v>29291</v>
      </c>
      <c r="R30" s="13">
        <v>29291</v>
      </c>
      <c r="S30" s="13">
        <v>29291</v>
      </c>
      <c r="T30" s="13">
        <v>29291</v>
      </c>
      <c r="U30" s="13">
        <v>29291</v>
      </c>
      <c r="V30" s="13">
        <v>29291</v>
      </c>
    </row>
    <row r="31" spans="5:22" ht="13.8" thickBot="1" x14ac:dyDescent="0.3">
      <c r="G31" s="95" t="s">
        <v>9</v>
      </c>
      <c r="H31" s="95"/>
      <c r="I31" s="95"/>
      <c r="J31" s="70">
        <f>J23+J28+J30</f>
        <v>384015.41</v>
      </c>
      <c r="K31" s="70">
        <f>K23+K28+K30</f>
        <v>358307.83999999997</v>
      </c>
      <c r="L31" s="70">
        <f t="shared" ref="L31:V31" si="3">L23+L28+L30</f>
        <v>389690.83999999997</v>
      </c>
      <c r="M31" s="70">
        <f t="shared" si="3"/>
        <v>394357.83999999997</v>
      </c>
      <c r="N31" s="70">
        <f t="shared" si="3"/>
        <v>417709.83999999997</v>
      </c>
      <c r="O31" s="70">
        <f t="shared" si="3"/>
        <v>364281.83999999997</v>
      </c>
      <c r="P31" s="70">
        <f t="shared" si="3"/>
        <v>368073.83999999997</v>
      </c>
      <c r="Q31" s="70">
        <f t="shared" si="3"/>
        <v>351890.83999999997</v>
      </c>
      <c r="R31" s="70">
        <f t="shared" si="3"/>
        <v>361117.83999999997</v>
      </c>
      <c r="S31" s="70">
        <f t="shared" si="3"/>
        <v>354994.83999999997</v>
      </c>
      <c r="T31" s="70">
        <f t="shared" si="3"/>
        <v>374556.83999999997</v>
      </c>
      <c r="U31" s="70">
        <f t="shared" si="3"/>
        <v>326744.83999999997</v>
      </c>
      <c r="V31" s="70">
        <f t="shared" si="3"/>
        <v>354571.83999999997</v>
      </c>
    </row>
    <row r="32" spans="5:22" ht="13.8" thickTop="1" x14ac:dyDescent="0.25">
      <c r="F32" s="3"/>
      <c r="G32" s="3"/>
      <c r="H32" s="3"/>
      <c r="I32" s="3"/>
      <c r="J32" s="94"/>
      <c r="K32" s="96"/>
      <c r="L32" s="96"/>
      <c r="M32" s="96"/>
      <c r="N32" s="62"/>
      <c r="O32" s="62"/>
      <c r="P32" s="62"/>
      <c r="Q32" s="62"/>
      <c r="R32" s="62"/>
      <c r="S32" s="62"/>
      <c r="T32" s="62"/>
      <c r="U32" s="62"/>
      <c r="V32" s="62"/>
    </row>
    <row r="33" spans="5:22" x14ac:dyDescent="0.25">
      <c r="F33" s="95" t="s">
        <v>10</v>
      </c>
      <c r="G33" s="95"/>
      <c r="H33" s="95"/>
      <c r="I33" s="95"/>
      <c r="J33" s="125"/>
      <c r="K33" s="97"/>
      <c r="L33" s="97"/>
      <c r="M33" s="97"/>
      <c r="N33" s="62"/>
      <c r="O33" s="62"/>
      <c r="P33" s="62"/>
      <c r="Q33" s="62"/>
      <c r="R33" s="62"/>
      <c r="S33" s="62"/>
      <c r="T33" s="62"/>
      <c r="U33" s="62"/>
      <c r="V33" s="62"/>
    </row>
    <row r="34" spans="5:22" s="6" customFormat="1" x14ac:dyDescent="0.25">
      <c r="E34"/>
      <c r="F34"/>
      <c r="G34" s="95" t="s">
        <v>11</v>
      </c>
      <c r="H34" s="95"/>
      <c r="I34" s="95"/>
      <c r="J34" s="13"/>
      <c r="K34" s="60"/>
      <c r="L34" s="60"/>
      <c r="M34" s="60"/>
      <c r="N34" s="62"/>
      <c r="O34" s="62"/>
      <c r="P34" s="62"/>
      <c r="Q34" s="62"/>
      <c r="R34" s="62"/>
      <c r="S34" s="62"/>
      <c r="T34" s="62"/>
      <c r="U34" s="62"/>
      <c r="V34" s="62"/>
    </row>
    <row r="35" spans="5:22" x14ac:dyDescent="0.25">
      <c r="E35" s="6"/>
      <c r="F35" s="6"/>
      <c r="G35" s="107" t="s">
        <v>12</v>
      </c>
      <c r="H35" s="3"/>
      <c r="I35" s="3"/>
      <c r="J35" s="13">
        <v>52985.96</v>
      </c>
      <c r="K35" s="13">
        <f>SUM('BS wrksht'!C26)</f>
        <v>48258.85</v>
      </c>
      <c r="L35" s="13">
        <f>SUM('BS wrksht'!D26)</f>
        <v>58849.850000000006</v>
      </c>
      <c r="M35" s="13">
        <f>SUM('BS wrksht'!E26)</f>
        <v>50714.850000000006</v>
      </c>
      <c r="N35" s="13">
        <f>SUM('BS wrksht'!F26)</f>
        <v>49094.850000000006</v>
      </c>
      <c r="O35" s="13">
        <f>SUM('BS wrksht'!G26)</f>
        <v>42884.850000000006</v>
      </c>
      <c r="P35" s="13">
        <f>SUM('BS wrksht'!H26)</f>
        <v>47549.850000000006</v>
      </c>
      <c r="Q35" s="13">
        <f>SUM('BS wrksht'!I26)</f>
        <v>34614.850000000006</v>
      </c>
      <c r="R35" s="13">
        <f>SUM('BS wrksht'!J26)</f>
        <v>9214.8500000000058</v>
      </c>
      <c r="S35" s="13">
        <f>SUM('BS wrksht'!K26)</f>
        <v>12354.850000000006</v>
      </c>
      <c r="T35" s="13">
        <f>SUM('BS wrksht'!L26)</f>
        <v>30853.850000000006</v>
      </c>
      <c r="U35" s="13">
        <f>SUM('BS wrksht'!M26)</f>
        <v>8164.8500000000058</v>
      </c>
      <c r="V35" s="13">
        <f>SUM('BS wrksht'!N26)</f>
        <v>7639.8500000000058</v>
      </c>
    </row>
    <row r="36" spans="5:22" s="6" customFormat="1" x14ac:dyDescent="0.25">
      <c r="E36"/>
      <c r="F36"/>
      <c r="G36" s="107" t="s">
        <v>28</v>
      </c>
      <c r="H36" s="3"/>
      <c r="I36" s="3"/>
      <c r="J36" s="13">
        <v>42174.36</v>
      </c>
      <c r="K36" s="13">
        <v>32500</v>
      </c>
      <c r="L36" s="13">
        <v>30000</v>
      </c>
      <c r="M36" s="13">
        <v>28000</v>
      </c>
      <c r="N36" s="13">
        <v>25500</v>
      </c>
      <c r="O36" s="13">
        <v>20500</v>
      </c>
      <c r="P36" s="13">
        <v>17000</v>
      </c>
      <c r="Q36" s="13">
        <v>15000</v>
      </c>
      <c r="R36" s="13">
        <v>13500</v>
      </c>
      <c r="S36" s="13">
        <v>10100</v>
      </c>
      <c r="T36" s="13">
        <v>9500</v>
      </c>
      <c r="U36" s="13">
        <v>7700</v>
      </c>
      <c r="V36" s="13">
        <v>44000</v>
      </c>
    </row>
    <row r="37" spans="5:22" s="141" customFormat="1" x14ac:dyDescent="0.25">
      <c r="G37" s="142" t="s">
        <v>105</v>
      </c>
      <c r="H37" s="143"/>
      <c r="I37" s="143"/>
      <c r="J37" s="13">
        <v>14975.89</v>
      </c>
      <c r="K37" s="144">
        <v>16000</v>
      </c>
      <c r="L37" s="144">
        <v>39000</v>
      </c>
      <c r="M37" s="144">
        <v>39000</v>
      </c>
      <c r="N37" s="144">
        <v>38500</v>
      </c>
      <c r="O37" s="144">
        <v>42000</v>
      </c>
      <c r="P37" s="144">
        <v>17700</v>
      </c>
      <c r="Q37" s="144">
        <v>24000</v>
      </c>
      <c r="R37" s="144">
        <v>19700</v>
      </c>
      <c r="S37" s="144">
        <v>23500</v>
      </c>
      <c r="T37" s="144">
        <v>25700</v>
      </c>
      <c r="U37" s="144">
        <v>26000</v>
      </c>
      <c r="V37" s="144">
        <v>15000</v>
      </c>
    </row>
    <row r="38" spans="5:22" s="6" customFormat="1" x14ac:dyDescent="0.25">
      <c r="G38" s="107" t="s">
        <v>104</v>
      </c>
      <c r="H38" s="3"/>
      <c r="I38" s="3"/>
      <c r="J38" s="13">
        <v>916.23</v>
      </c>
      <c r="K38" s="13">
        <v>11200</v>
      </c>
      <c r="L38" s="13">
        <v>28000</v>
      </c>
      <c r="M38" s="13">
        <v>44000</v>
      </c>
      <c r="N38" s="13">
        <v>43500</v>
      </c>
      <c r="O38" s="13">
        <v>6500</v>
      </c>
      <c r="P38" s="13">
        <v>17000</v>
      </c>
      <c r="Q38" s="13">
        <v>18000</v>
      </c>
      <c r="R38" s="13">
        <v>33800</v>
      </c>
      <c r="S38" s="13">
        <v>34200</v>
      </c>
      <c r="T38" s="13">
        <v>37000</v>
      </c>
      <c r="U38" s="13">
        <v>15500</v>
      </c>
      <c r="V38" s="13">
        <v>1500</v>
      </c>
    </row>
    <row r="39" spans="5:22" x14ac:dyDescent="0.25">
      <c r="E39" s="6"/>
      <c r="F39" s="6"/>
      <c r="G39" s="107" t="s">
        <v>31</v>
      </c>
      <c r="H39" s="3"/>
      <c r="I39" s="3"/>
      <c r="J39" s="13">
        <v>2346.38</v>
      </c>
      <c r="K39" s="13">
        <v>3125</v>
      </c>
      <c r="L39" s="13">
        <v>3125</v>
      </c>
      <c r="M39" s="13">
        <v>3125</v>
      </c>
      <c r="N39" s="13">
        <v>3125</v>
      </c>
      <c r="O39" s="13">
        <v>3125</v>
      </c>
      <c r="P39" s="13">
        <v>3125</v>
      </c>
      <c r="Q39" s="13">
        <v>3000</v>
      </c>
      <c r="R39" s="13">
        <v>2900</v>
      </c>
      <c r="S39" s="13">
        <v>2900</v>
      </c>
      <c r="T39" s="13">
        <v>2900</v>
      </c>
      <c r="U39" s="13">
        <v>2900</v>
      </c>
      <c r="V39" s="13">
        <v>2900</v>
      </c>
    </row>
    <row r="40" spans="5:22" x14ac:dyDescent="0.25">
      <c r="G40" s="95" t="s">
        <v>13</v>
      </c>
      <c r="H40" s="95"/>
      <c r="I40" s="95"/>
      <c r="J40" s="65">
        <f>SUM(J35:J39)</f>
        <v>113398.82</v>
      </c>
      <c r="K40" s="65">
        <f>SUM(K35:K39)</f>
        <v>111083.85</v>
      </c>
      <c r="L40" s="65">
        <f t="shared" ref="L40:V40" si="4">SUM(L35:L39)</f>
        <v>158974.85</v>
      </c>
      <c r="M40" s="65">
        <f t="shared" si="4"/>
        <v>164839.85</v>
      </c>
      <c r="N40" s="65">
        <f t="shared" si="4"/>
        <v>159719.85</v>
      </c>
      <c r="O40" s="65">
        <f t="shared" si="4"/>
        <v>115009.85</v>
      </c>
      <c r="P40" s="65">
        <f t="shared" si="4"/>
        <v>102374.85</v>
      </c>
      <c r="Q40" s="65">
        <f t="shared" si="4"/>
        <v>94614.85</v>
      </c>
      <c r="R40" s="65">
        <f t="shared" si="4"/>
        <v>79114.850000000006</v>
      </c>
      <c r="S40" s="65">
        <f t="shared" si="4"/>
        <v>83054.850000000006</v>
      </c>
      <c r="T40" s="65">
        <f t="shared" si="4"/>
        <v>105953.85</v>
      </c>
      <c r="U40" s="65">
        <f t="shared" si="4"/>
        <v>60264.850000000006</v>
      </c>
      <c r="V40" s="65">
        <f t="shared" si="4"/>
        <v>71039.850000000006</v>
      </c>
    </row>
    <row r="41" spans="5:22" x14ac:dyDescent="0.25">
      <c r="F41" s="95"/>
      <c r="G41" s="95" t="s">
        <v>14</v>
      </c>
      <c r="H41" s="95"/>
      <c r="I41" s="95"/>
      <c r="J41" s="94"/>
      <c r="K41" s="96"/>
      <c r="L41" s="96"/>
      <c r="M41" s="96"/>
      <c r="N41" s="62"/>
      <c r="O41" s="62"/>
      <c r="P41" s="62"/>
      <c r="Q41" s="62"/>
      <c r="R41" s="62"/>
      <c r="S41" s="62"/>
      <c r="T41" s="62"/>
      <c r="U41" s="62"/>
      <c r="V41" s="62"/>
    </row>
    <row r="42" spans="5:22" x14ac:dyDescent="0.25">
      <c r="G42" s="107" t="s">
        <v>32</v>
      </c>
      <c r="H42" s="3"/>
      <c r="I42" s="3"/>
      <c r="J42" s="13">
        <v>271571.09999999998</v>
      </c>
      <c r="K42" s="13">
        <v>270617</v>
      </c>
      <c r="L42" s="13">
        <v>270617</v>
      </c>
      <c r="M42" s="13">
        <v>270617</v>
      </c>
      <c r="N42" s="13">
        <v>270617</v>
      </c>
      <c r="O42" s="13">
        <v>270617</v>
      </c>
      <c r="P42" s="13">
        <v>270617</v>
      </c>
      <c r="Q42" s="13">
        <v>270617</v>
      </c>
      <c r="R42" s="13">
        <v>270617</v>
      </c>
      <c r="S42" s="13">
        <v>270617</v>
      </c>
      <c r="T42" s="13">
        <v>270617</v>
      </c>
      <c r="U42" s="13">
        <v>270617</v>
      </c>
      <c r="V42" s="13">
        <v>270617</v>
      </c>
    </row>
    <row r="43" spans="5:22" x14ac:dyDescent="0.25">
      <c r="F43" s="6"/>
      <c r="G43" s="107" t="s">
        <v>15</v>
      </c>
      <c r="H43" s="3"/>
      <c r="I43" s="3"/>
      <c r="J43" s="13">
        <v>-954.02</v>
      </c>
      <c r="K43" s="13">
        <f>'Income Statement'!B71</f>
        <v>-23392</v>
      </c>
      <c r="L43" s="13">
        <f>K43+'Income Statement'!C71</f>
        <v>-39900</v>
      </c>
      <c r="M43" s="13">
        <f>L43+'Income Statement'!D71</f>
        <v>-41098</v>
      </c>
      <c r="N43" s="13">
        <f>M43+'Income Statement'!E71</f>
        <v>-12626</v>
      </c>
      <c r="O43" s="13">
        <f>N43+'Income Statement'!F71</f>
        <v>-21344</v>
      </c>
      <c r="P43" s="13">
        <f>O43+'Income Statement'!G71</f>
        <v>-4917</v>
      </c>
      <c r="Q43" s="13">
        <f>P43+'Income Statement'!H71</f>
        <v>-13340</v>
      </c>
      <c r="R43" s="13">
        <f>Q43+'Income Statement'!I71</f>
        <v>11387</v>
      </c>
      <c r="S43" s="13">
        <f>R43+'Income Statement'!J71</f>
        <v>1324</v>
      </c>
      <c r="T43" s="13">
        <f>S43+'Income Statement'!K71</f>
        <v>-2013</v>
      </c>
      <c r="U43" s="13">
        <f>T43+'Income Statement'!L71</f>
        <v>-4136</v>
      </c>
      <c r="V43" s="13">
        <f>U43+'Income Statement'!M71</f>
        <v>12916</v>
      </c>
    </row>
    <row r="44" spans="5:22" x14ac:dyDescent="0.25">
      <c r="F44" s="95"/>
      <c r="G44" s="95" t="s">
        <v>16</v>
      </c>
      <c r="H44" s="95"/>
      <c r="I44" s="95"/>
      <c r="J44" s="69">
        <f>SUM(J42:J43)</f>
        <v>270617.07999999996</v>
      </c>
      <c r="K44" s="69">
        <f>SUM(K42:K43)</f>
        <v>247225</v>
      </c>
      <c r="L44" s="69">
        <f>SUM(L42:L43)</f>
        <v>230717</v>
      </c>
      <c r="M44" s="69">
        <f t="shared" ref="M44:V44" si="5">SUM(M42:M43)</f>
        <v>229519</v>
      </c>
      <c r="N44" s="69">
        <f t="shared" si="5"/>
        <v>257991</v>
      </c>
      <c r="O44" s="69">
        <f t="shared" si="5"/>
        <v>249273</v>
      </c>
      <c r="P44" s="69">
        <f t="shared" si="5"/>
        <v>265700</v>
      </c>
      <c r="Q44" s="69">
        <f t="shared" si="5"/>
        <v>257277</v>
      </c>
      <c r="R44" s="69">
        <f t="shared" si="5"/>
        <v>282004</v>
      </c>
      <c r="S44" s="69">
        <f t="shared" si="5"/>
        <v>271941</v>
      </c>
      <c r="T44" s="69">
        <f t="shared" si="5"/>
        <v>268604</v>
      </c>
      <c r="U44" s="69">
        <f t="shared" si="5"/>
        <v>266481</v>
      </c>
      <c r="V44" s="69">
        <f t="shared" si="5"/>
        <v>283533</v>
      </c>
    </row>
    <row r="45" spans="5:22" ht="13.8" thickBot="1" x14ac:dyDescent="0.3">
      <c r="F45" s="95"/>
      <c r="G45" s="95" t="s">
        <v>17</v>
      </c>
      <c r="H45" s="95"/>
      <c r="I45" s="95"/>
      <c r="J45" s="70">
        <f>J40+J44</f>
        <v>384015.89999999997</v>
      </c>
      <c r="K45" s="70">
        <f>K40+K44</f>
        <v>358308.85</v>
      </c>
      <c r="L45" s="70">
        <f>L40+L44</f>
        <v>389691.85</v>
      </c>
      <c r="M45" s="70">
        <f t="shared" ref="M45:V45" si="6">M40+M44</f>
        <v>394358.85</v>
      </c>
      <c r="N45" s="70">
        <f t="shared" si="6"/>
        <v>417710.85</v>
      </c>
      <c r="O45" s="70">
        <f t="shared" si="6"/>
        <v>364282.85</v>
      </c>
      <c r="P45" s="70">
        <f t="shared" si="6"/>
        <v>368074.85</v>
      </c>
      <c r="Q45" s="70">
        <f t="shared" si="6"/>
        <v>351891.85</v>
      </c>
      <c r="R45" s="70">
        <f t="shared" si="6"/>
        <v>361118.85</v>
      </c>
      <c r="S45" s="70">
        <f t="shared" si="6"/>
        <v>354995.85</v>
      </c>
      <c r="T45" s="70">
        <f t="shared" si="6"/>
        <v>374557.85</v>
      </c>
      <c r="U45" s="70">
        <f t="shared" si="6"/>
        <v>326745.84999999998</v>
      </c>
      <c r="V45" s="70">
        <f t="shared" si="6"/>
        <v>354572.85</v>
      </c>
    </row>
    <row r="46" spans="5:22" s="6" customFormat="1" ht="13.8" thickTop="1" x14ac:dyDescent="0.25">
      <c r="E46"/>
      <c r="F46" s="95"/>
      <c r="G46" s="95"/>
      <c r="H46" s="95"/>
      <c r="I46" s="95"/>
      <c r="J46" s="94"/>
      <c r="K46" s="96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</row>
    <row r="47" spans="5:22" x14ac:dyDescent="0.25">
      <c r="E47" s="6"/>
      <c r="F47" s="6"/>
      <c r="G47" s="5" t="s">
        <v>103</v>
      </c>
      <c r="H47" s="6"/>
      <c r="I47" s="6"/>
      <c r="J47" s="71">
        <f>J31-J45</f>
        <v>-0.48999999999068677</v>
      </c>
      <c r="K47" s="71">
        <f t="shared" ref="K47:V47" si="7">K31-K45</f>
        <v>-1.0100000000093132</v>
      </c>
      <c r="L47" s="71">
        <f t="shared" si="7"/>
        <v>-1.0100000000093132</v>
      </c>
      <c r="M47" s="71">
        <f t="shared" si="7"/>
        <v>-1.0100000000093132</v>
      </c>
      <c r="N47" s="71">
        <f t="shared" si="7"/>
        <v>-1.0100000000093132</v>
      </c>
      <c r="O47" s="71">
        <f t="shared" si="7"/>
        <v>-1.0100000000093132</v>
      </c>
      <c r="P47" s="71">
        <f t="shared" si="7"/>
        <v>-1.0100000000093132</v>
      </c>
      <c r="Q47" s="71">
        <f t="shared" si="7"/>
        <v>-1.0100000000093132</v>
      </c>
      <c r="R47" s="71">
        <f t="shared" si="7"/>
        <v>-1.0100000000093132</v>
      </c>
      <c r="S47" s="71">
        <f t="shared" si="7"/>
        <v>-1.0100000000093132</v>
      </c>
      <c r="T47" s="71">
        <f t="shared" si="7"/>
        <v>-1.0100000000093132</v>
      </c>
      <c r="U47" s="71">
        <f t="shared" si="7"/>
        <v>-1.0100000000093132</v>
      </c>
      <c r="V47" s="71">
        <f t="shared" si="7"/>
        <v>-1.0100000000093132</v>
      </c>
    </row>
    <row r="48" spans="5:22" x14ac:dyDescent="0.25"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S12" sqref="S12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50" t="s">
        <v>20</v>
      </c>
      <c r="B3" s="145"/>
      <c r="C3" s="145"/>
      <c r="D3" s="145"/>
      <c r="E3" s="145"/>
      <c r="F3" s="145"/>
      <c r="G3" s="145"/>
    </row>
    <row r="4" spans="1:20" x14ac:dyDescent="0.25">
      <c r="A4" s="150" t="s">
        <v>135</v>
      </c>
      <c r="B4" s="145"/>
      <c r="C4" s="145"/>
      <c r="D4" s="145"/>
      <c r="E4" s="145"/>
      <c r="F4" s="145"/>
      <c r="G4" s="145"/>
    </row>
    <row r="5" spans="1:20" x14ac:dyDescent="0.25">
      <c r="G5" s="9" t="s">
        <v>52</v>
      </c>
      <c r="H5" s="9" t="s">
        <v>53</v>
      </c>
      <c r="I5" s="9" t="s">
        <v>54</v>
      </c>
      <c r="J5" s="9" t="s">
        <v>55</v>
      </c>
      <c r="K5" s="9" t="s">
        <v>56</v>
      </c>
      <c r="L5" s="9" t="s">
        <v>57</v>
      </c>
      <c r="M5" s="9" t="s">
        <v>58</v>
      </c>
      <c r="N5" s="9" t="s">
        <v>59</v>
      </c>
      <c r="O5" s="9" t="s">
        <v>60</v>
      </c>
      <c r="P5" s="9" t="s">
        <v>61</v>
      </c>
      <c r="Q5" s="9" t="s">
        <v>62</v>
      </c>
      <c r="R5" s="9" t="s">
        <v>51</v>
      </c>
      <c r="S5" s="9"/>
      <c r="T5" s="9"/>
    </row>
    <row r="6" spans="1:20" x14ac:dyDescent="0.25">
      <c r="A6" s="5" t="s">
        <v>33</v>
      </c>
    </row>
    <row r="7" spans="1:20" x14ac:dyDescent="0.25">
      <c r="A7" s="3" t="s">
        <v>34</v>
      </c>
      <c r="G7" s="11">
        <f>SUM('Income Statement'!B71)</f>
        <v>-23392</v>
      </c>
      <c r="H7" s="11">
        <f>'Income Statement'!C71</f>
        <v>-16508</v>
      </c>
      <c r="I7" s="11">
        <f>'Income Statement'!D71</f>
        <v>-1198</v>
      </c>
      <c r="J7" s="11">
        <f>'Income Statement'!E71</f>
        <v>28472</v>
      </c>
      <c r="K7" s="11">
        <f>'Income Statement'!F71</f>
        <v>-8718</v>
      </c>
      <c r="L7" s="11">
        <f>'Income Statement'!G71</f>
        <v>16427</v>
      </c>
      <c r="M7" s="11">
        <f>'Income Statement'!H71</f>
        <v>-8423</v>
      </c>
      <c r="N7" s="11">
        <f>'Income Statement'!I71</f>
        <v>24727</v>
      </c>
      <c r="O7" s="11">
        <f>'Income Statement'!J71</f>
        <v>-10063</v>
      </c>
      <c r="P7" s="11">
        <f>'Income Statement'!K71</f>
        <v>-3337</v>
      </c>
      <c r="Q7" s="11">
        <f>'Income Statement'!L71</f>
        <v>-2123</v>
      </c>
      <c r="R7" s="11">
        <f>'Income Statement'!M71</f>
        <v>17052</v>
      </c>
      <c r="S7" s="4">
        <f>SUM(G7:R7)</f>
        <v>12916</v>
      </c>
    </row>
    <row r="8" spans="1:20" x14ac:dyDescent="0.25">
      <c r="A8" s="5" t="s">
        <v>35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20" x14ac:dyDescent="0.25">
      <c r="A9" s="7" t="s">
        <v>36</v>
      </c>
      <c r="G9" s="11">
        <f>BS!K27-BS!J27</f>
        <v>-0.2999999999992724</v>
      </c>
      <c r="H9" s="11">
        <f>BS!L27-BS!K27</f>
        <v>0</v>
      </c>
      <c r="I9" s="11">
        <f>BS!M27-BS!L27</f>
        <v>0</v>
      </c>
      <c r="J9" s="11">
        <f>BS!N27-BS!M27</f>
        <v>0</v>
      </c>
      <c r="K9" s="11">
        <f>BS!O27-BS!N27</f>
        <v>0</v>
      </c>
      <c r="L9" s="11">
        <f>BS!P27-BS!O27</f>
        <v>0</v>
      </c>
      <c r="M9" s="11">
        <f>BS!Q27-BS!P27</f>
        <v>0</v>
      </c>
      <c r="N9" s="11">
        <f>BS!R27-BS!Q27</f>
        <v>0</v>
      </c>
      <c r="O9" s="11">
        <f>BS!S27-BS!R27</f>
        <v>0</v>
      </c>
      <c r="P9" s="11">
        <f>BS!T27-BS!S27</f>
        <v>0</v>
      </c>
      <c r="Q9" s="11">
        <f>BS!U27-BS!T27</f>
        <v>0</v>
      </c>
      <c r="R9" s="11">
        <f>BS!V27-BS!U27</f>
        <v>0</v>
      </c>
      <c r="S9" s="4">
        <f>SUM(G9:R9)</f>
        <v>-0.2999999999992724</v>
      </c>
    </row>
    <row r="10" spans="1:20" x14ac:dyDescent="0.25">
      <c r="A10" s="3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20" x14ac:dyDescent="0.25">
      <c r="A11" s="5" t="s">
        <v>37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20" x14ac:dyDescent="0.25">
      <c r="A12" s="7" t="s">
        <v>38</v>
      </c>
      <c r="G12" s="11">
        <f>(BS!J18+BS!J19)-(BS!K18+BS!K19)</f>
        <v>9489.4700000000012</v>
      </c>
      <c r="H12" s="11">
        <f>(BS!K18+BS!K19)-(BS!L18+BS!L19)</f>
        <v>-5800</v>
      </c>
      <c r="I12" s="11">
        <f>(BS!L18+BS!L19)-(BS!M18+BS!M19)</f>
        <v>-5800</v>
      </c>
      <c r="J12" s="11">
        <f>(BS!M18+BS!M19)-(BS!N18+BS!N19)</f>
        <v>-5800</v>
      </c>
      <c r="K12" s="11">
        <f>(BS!N18+BS!N19)-(BS!O18+BS!O19)</f>
        <v>-1800</v>
      </c>
      <c r="L12" s="11">
        <f>(BS!O18+BS!O19)-(BS!P18+BS!P19)</f>
        <v>1200</v>
      </c>
      <c r="M12" s="11">
        <f>(BS!P18+BS!P19)-(BS!Q18+BS!Q19)</f>
        <v>38481.040000000001</v>
      </c>
      <c r="N12" s="11">
        <f>(BS!Q18+BS!Q19)-(BS!R18+BS!R19)</f>
        <v>-3800</v>
      </c>
      <c r="O12" s="11">
        <f>(BS!R18+BS!R19)-(BS!S18+BS!S19)</f>
        <v>-3800</v>
      </c>
      <c r="P12" s="11">
        <f>(BS!S18+BS!S19)-(BS!T18+BS!T19)</f>
        <v>-3800</v>
      </c>
      <c r="Q12" s="11">
        <f>(BS!T18+BS!T19)-(BS!U18+BS!U19)</f>
        <v>-4800</v>
      </c>
      <c r="R12" s="11">
        <f>(BS!U18+BS!U19)-(BS!V18+BS!V19)</f>
        <v>-4800</v>
      </c>
      <c r="S12" s="4">
        <f t="shared" ref="S12:S21" si="0">SUM(G12:R12)</f>
        <v>8970.510000000002</v>
      </c>
    </row>
    <row r="13" spans="1:20" x14ac:dyDescent="0.25">
      <c r="A13" s="7" t="s">
        <v>25</v>
      </c>
      <c r="G13" s="11">
        <f>BS!J20-BS!K20</f>
        <v>-0.38000000000101863</v>
      </c>
      <c r="H13" s="11">
        <f>BS!K20-BS!L20</f>
        <v>-2000</v>
      </c>
      <c r="I13" s="11">
        <f>BS!L20-BS!M20</f>
        <v>0</v>
      </c>
      <c r="J13" s="11">
        <f>BS!M20-BS!N20</f>
        <v>0</v>
      </c>
      <c r="K13" s="11">
        <f>BS!N20-BS!O20</f>
        <v>-2000</v>
      </c>
      <c r="L13" s="11">
        <f>BS!O20-BS!P20</f>
        <v>4000</v>
      </c>
      <c r="M13" s="11">
        <f>BS!P20-BS!Q20</f>
        <v>-4000</v>
      </c>
      <c r="N13" s="11">
        <f>BS!Q20-BS!R20</f>
        <v>-1000</v>
      </c>
      <c r="O13" s="11">
        <f>BS!R20-BS!S20</f>
        <v>4000</v>
      </c>
      <c r="P13" s="11">
        <f>BS!S20-BS!T20</f>
        <v>1000</v>
      </c>
      <c r="Q13" s="11">
        <f>BS!T20-BS!U20</f>
        <v>-1000</v>
      </c>
      <c r="R13" s="11">
        <f>BS!U20-BS!V20</f>
        <v>1000</v>
      </c>
      <c r="S13" s="4">
        <f t="shared" si="0"/>
        <v>-0.38000000000101863</v>
      </c>
    </row>
    <row r="14" spans="1:20" x14ac:dyDescent="0.25">
      <c r="A14" s="7" t="s">
        <v>3</v>
      </c>
      <c r="G14" s="11">
        <f>BS!J21-BS!K21</f>
        <v>651.6200000000008</v>
      </c>
      <c r="H14" s="11">
        <f>BS!K21-BS!L21</f>
        <v>-1600</v>
      </c>
      <c r="I14" s="11">
        <f>BS!L21-BS!M21</f>
        <v>-1600</v>
      </c>
      <c r="J14" s="11">
        <f>BS!M21-BS!N21</f>
        <v>400</v>
      </c>
      <c r="K14" s="11">
        <f>BS!N21-BS!O21</f>
        <v>400</v>
      </c>
      <c r="L14" s="11">
        <f>BS!O21-BS!P21</f>
        <v>-6000</v>
      </c>
      <c r="M14" s="11">
        <f>BS!P21-BS!Q21</f>
        <v>800</v>
      </c>
      <c r="N14" s="11">
        <f>BS!Q21-BS!R21</f>
        <v>1600</v>
      </c>
      <c r="O14" s="11">
        <f>BS!R21-BS!S21</f>
        <v>2000</v>
      </c>
      <c r="P14" s="11">
        <f>BS!S21-BS!T21</f>
        <v>2000</v>
      </c>
      <c r="Q14" s="11">
        <f>BS!T21-BS!U21</f>
        <v>500</v>
      </c>
      <c r="R14" s="11">
        <f>BS!U21-BS!V21</f>
        <v>1500</v>
      </c>
      <c r="S14" s="4">
        <f t="shared" si="0"/>
        <v>651.6200000000008</v>
      </c>
    </row>
    <row r="15" spans="1:20" x14ac:dyDescent="0.25">
      <c r="A15" s="7" t="s">
        <v>26</v>
      </c>
      <c r="G15" s="11">
        <f>BS!J22-BS!K22</f>
        <v>19344.12</v>
      </c>
      <c r="H15" s="11">
        <f>BS!K22-BS!L22</f>
        <v>0</v>
      </c>
      <c r="I15" s="11">
        <f>BS!L22-BS!M22</f>
        <v>0</v>
      </c>
      <c r="J15" s="11">
        <f>BS!M22-BS!N22</f>
        <v>0</v>
      </c>
      <c r="K15" s="11">
        <f>BS!N22-BS!O22</f>
        <v>0</v>
      </c>
      <c r="L15" s="11">
        <f>BS!O22-BS!P22</f>
        <v>0</v>
      </c>
      <c r="M15" s="11">
        <f>BS!P22-BS!Q22</f>
        <v>0</v>
      </c>
      <c r="N15" s="11">
        <f>BS!Q22-BS!R22</f>
        <v>0</v>
      </c>
      <c r="O15" s="11">
        <f>BS!R22-BS!S22</f>
        <v>0</v>
      </c>
      <c r="P15" s="11">
        <f>BS!S22-BS!T22</f>
        <v>0</v>
      </c>
      <c r="Q15" s="11">
        <f>BS!T22-BS!U22</f>
        <v>0</v>
      </c>
      <c r="R15" s="11">
        <f>BS!U22-BS!V22</f>
        <v>0</v>
      </c>
      <c r="S15" s="4">
        <f t="shared" si="0"/>
        <v>19344.12</v>
      </c>
    </row>
    <row r="16" spans="1:20" x14ac:dyDescent="0.25">
      <c r="A16" s="7" t="s">
        <v>27</v>
      </c>
      <c r="G16" s="11">
        <f>BS!J30-BS!K30</f>
        <v>742.93000000000029</v>
      </c>
      <c r="H16" s="11">
        <f>BS!K30-BS!L30</f>
        <v>0</v>
      </c>
      <c r="I16" s="11">
        <f>BS!L30-BS!M30</f>
        <v>0</v>
      </c>
      <c r="J16" s="11">
        <f>BS!M30-BS!N30</f>
        <v>0</v>
      </c>
      <c r="K16" s="11">
        <f>BS!N30-BS!O30</f>
        <v>0</v>
      </c>
      <c r="L16" s="11">
        <f>BS!O30-BS!P30</f>
        <v>0</v>
      </c>
      <c r="M16" s="11">
        <f>BS!P30-BS!Q30</f>
        <v>0</v>
      </c>
      <c r="N16" s="11">
        <f>BS!Q30-BS!R30</f>
        <v>0</v>
      </c>
      <c r="O16" s="11">
        <f>BS!R30-BS!S30</f>
        <v>0</v>
      </c>
      <c r="P16" s="11">
        <f>BS!S30-BS!T30</f>
        <v>0</v>
      </c>
      <c r="Q16" s="11">
        <f>BS!T30-BS!U30</f>
        <v>0</v>
      </c>
      <c r="R16" s="11">
        <f>BS!U30-BS!V30</f>
        <v>0</v>
      </c>
      <c r="S16" s="4">
        <f>SUM(G16:R16)</f>
        <v>742.93000000000029</v>
      </c>
    </row>
    <row r="17" spans="1:19" x14ac:dyDescent="0.25">
      <c r="A17" s="7" t="s">
        <v>39</v>
      </c>
      <c r="G17" s="11">
        <f>BS!K35-BS!J35</f>
        <v>-4727.1100000000006</v>
      </c>
      <c r="H17" s="11">
        <f>BS!L35-BS!K35</f>
        <v>10591.000000000007</v>
      </c>
      <c r="I17" s="11">
        <f>BS!M35-BS!L35</f>
        <v>-8135</v>
      </c>
      <c r="J17" s="11">
        <f>BS!N35-BS!M35</f>
        <v>-1620</v>
      </c>
      <c r="K17" s="11">
        <f>BS!O35-BS!N35</f>
        <v>-6210</v>
      </c>
      <c r="L17" s="11">
        <f>BS!P35-BS!O35</f>
        <v>4665</v>
      </c>
      <c r="M17" s="11">
        <f>BS!Q35-BS!P35</f>
        <v>-12935</v>
      </c>
      <c r="N17" s="11">
        <f>BS!R35-BS!Q35</f>
        <v>-25400</v>
      </c>
      <c r="O17" s="11">
        <f>BS!S35-BS!R35</f>
        <v>3140</v>
      </c>
      <c r="P17" s="11">
        <f>BS!T35-BS!S35</f>
        <v>18499</v>
      </c>
      <c r="Q17" s="11">
        <f>BS!U35-BS!T35</f>
        <v>-22689</v>
      </c>
      <c r="R17" s="11">
        <f>BS!V35-BS!U35</f>
        <v>-525</v>
      </c>
      <c r="S17" s="4">
        <f t="shared" si="0"/>
        <v>-45346.109999999993</v>
      </c>
    </row>
    <row r="18" spans="1:19" x14ac:dyDescent="0.25">
      <c r="A18" s="7" t="s">
        <v>45</v>
      </c>
      <c r="G18" s="11">
        <f>(BS!K37-BS!J37)+(BS!K38-BS!J38)</f>
        <v>11307.880000000001</v>
      </c>
      <c r="H18" s="11">
        <f>(BS!L37-BS!K37)+(BS!L38-BS!K38)</f>
        <v>39800</v>
      </c>
      <c r="I18" s="11">
        <f>(BS!M37-BS!L37)+(BS!M38-BS!L38)</f>
        <v>16000</v>
      </c>
      <c r="J18" s="11">
        <f>(BS!N37-BS!M37)+(BS!N38-BS!M38)</f>
        <v>-1000</v>
      </c>
      <c r="K18" s="11">
        <f>(BS!O37-BS!N37)+(BS!O38-BS!N38)</f>
        <v>-33500</v>
      </c>
      <c r="L18" s="11">
        <f>(BS!P37-BS!O37)+(BS!P38-BS!O38)</f>
        <v>-13800</v>
      </c>
      <c r="M18" s="11">
        <f>(BS!Q37-BS!P37)+(BS!Q38-BS!P38)</f>
        <v>7300</v>
      </c>
      <c r="N18" s="11">
        <f>(BS!R37-BS!Q37)+(BS!R38-BS!Q38)</f>
        <v>11500</v>
      </c>
      <c r="O18" s="11">
        <f>(BS!S37-BS!R37)+(BS!S38-BS!R38)</f>
        <v>4200</v>
      </c>
      <c r="P18" s="11">
        <f>(BS!T37-BS!S37)+(BS!T38-BS!S38)</f>
        <v>5000</v>
      </c>
      <c r="Q18" s="11">
        <f>(BS!U37-BS!T37)+(BS!U38-BS!T38)</f>
        <v>-21200</v>
      </c>
      <c r="R18" s="11">
        <f>(BS!V37-BS!U37)+(BS!V38-BS!U38)</f>
        <v>-25000</v>
      </c>
      <c r="S18" s="4">
        <f t="shared" si="0"/>
        <v>607.88000000000466</v>
      </c>
    </row>
    <row r="19" spans="1:19" x14ac:dyDescent="0.25">
      <c r="A19" s="7" t="s">
        <v>46</v>
      </c>
      <c r="G19" s="11">
        <f>BS!K36-BS!J36</f>
        <v>-9674.36</v>
      </c>
      <c r="H19" s="11">
        <f>BS!L36-BS!K36</f>
        <v>-2500</v>
      </c>
      <c r="I19" s="11">
        <f>BS!M36-BS!L36</f>
        <v>-2000</v>
      </c>
      <c r="J19" s="11">
        <f>BS!N36-BS!M36</f>
        <v>-2500</v>
      </c>
      <c r="K19" s="11">
        <f>BS!O36-BS!N36</f>
        <v>-5000</v>
      </c>
      <c r="L19" s="11">
        <f>BS!P36-BS!O36</f>
        <v>-3500</v>
      </c>
      <c r="M19" s="11">
        <f>BS!Q36-BS!P36</f>
        <v>-2000</v>
      </c>
      <c r="N19" s="11">
        <f>BS!R36-BS!Q36</f>
        <v>-1500</v>
      </c>
      <c r="O19" s="11">
        <f>BS!S36-BS!R36</f>
        <v>-3400</v>
      </c>
      <c r="P19" s="11">
        <f>BS!T36-BS!S36</f>
        <v>-600</v>
      </c>
      <c r="Q19" s="11">
        <f>BS!U36-BS!T36</f>
        <v>-1800</v>
      </c>
      <c r="R19" s="11">
        <f>BS!V36-BS!U36</f>
        <v>36300</v>
      </c>
      <c r="S19" s="4">
        <f t="shared" si="0"/>
        <v>1825.6399999999994</v>
      </c>
    </row>
    <row r="20" spans="1:19" x14ac:dyDescent="0.25">
      <c r="A20" s="7" t="s">
        <v>31</v>
      </c>
      <c r="G20" s="11">
        <f>BS!K39-BS!J39</f>
        <v>778.61999999999989</v>
      </c>
      <c r="H20" s="11">
        <f>BS!L39-BS!K39</f>
        <v>0</v>
      </c>
      <c r="I20" s="11">
        <f>BS!M39-BS!L39</f>
        <v>0</v>
      </c>
      <c r="J20" s="11">
        <f>BS!N39-BS!M39</f>
        <v>0</v>
      </c>
      <c r="K20" s="11">
        <f>BS!O39-BS!N39</f>
        <v>0</v>
      </c>
      <c r="L20" s="11">
        <f>BS!P39-BS!O39</f>
        <v>0</v>
      </c>
      <c r="M20" s="11">
        <f>BS!Q39-BS!P39</f>
        <v>-125</v>
      </c>
      <c r="N20" s="11">
        <f>BS!R39-BS!Q39</f>
        <v>-100</v>
      </c>
      <c r="O20" s="11">
        <f>BS!S39-BS!R39</f>
        <v>0</v>
      </c>
      <c r="P20" s="11">
        <f>BS!T39-BS!S39</f>
        <v>0</v>
      </c>
      <c r="Q20" s="11">
        <f>BS!U39-BS!T39</f>
        <v>0</v>
      </c>
      <c r="R20" s="11">
        <f>BS!V39-BS!U39</f>
        <v>0</v>
      </c>
      <c r="S20" s="4">
        <f t="shared" si="0"/>
        <v>553.61999999999989</v>
      </c>
    </row>
    <row r="21" spans="1:19" x14ac:dyDescent="0.25">
      <c r="A21" s="5" t="s">
        <v>40</v>
      </c>
      <c r="G21" s="11">
        <f>SUM(G7:G20)</f>
        <v>4520.4900000000007</v>
      </c>
      <c r="H21" s="11">
        <f t="shared" ref="H21:R21" si="1">SUM(H7:H20)</f>
        <v>21983.000000000007</v>
      </c>
      <c r="I21" s="11">
        <f t="shared" si="1"/>
        <v>-2733</v>
      </c>
      <c r="J21" s="11">
        <f t="shared" si="1"/>
        <v>17952</v>
      </c>
      <c r="K21" s="11">
        <f t="shared" si="1"/>
        <v>-56828</v>
      </c>
      <c r="L21" s="11">
        <f t="shared" si="1"/>
        <v>2992</v>
      </c>
      <c r="M21" s="11">
        <f t="shared" si="1"/>
        <v>19098.04</v>
      </c>
      <c r="N21" s="11">
        <f t="shared" si="1"/>
        <v>6027</v>
      </c>
      <c r="O21" s="11">
        <f t="shared" si="1"/>
        <v>-3923</v>
      </c>
      <c r="P21" s="11">
        <f t="shared" si="1"/>
        <v>18762</v>
      </c>
      <c r="Q21" s="11">
        <f t="shared" si="1"/>
        <v>-53112</v>
      </c>
      <c r="R21" s="11">
        <f t="shared" si="1"/>
        <v>25527</v>
      </c>
      <c r="S21" s="4">
        <f t="shared" si="0"/>
        <v>265.53000000000611</v>
      </c>
    </row>
    <row r="22" spans="1:19" x14ac:dyDescent="0.25">
      <c r="A22" s="5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9" x14ac:dyDescent="0.25">
      <c r="A23" s="5" t="s">
        <v>41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9" x14ac:dyDescent="0.25">
      <c r="A24" s="7" t="s">
        <v>42</v>
      </c>
      <c r="G24" s="11">
        <f>BS!J26-BS!K26</f>
        <v>0.44000000000232831</v>
      </c>
      <c r="H24" s="11">
        <f>BS!K26-BS!L26</f>
        <v>0</v>
      </c>
      <c r="I24" s="11">
        <f>BS!L26-BS!M26</f>
        <v>0</v>
      </c>
      <c r="J24" s="11">
        <f>BS!M26-BS!N26</f>
        <v>0</v>
      </c>
      <c r="K24" s="11">
        <f>BS!N26-BS!O26</f>
        <v>0</v>
      </c>
      <c r="L24" s="11">
        <f>BS!O26-BS!P26</f>
        <v>0</v>
      </c>
      <c r="M24" s="11">
        <f>BS!P26-BS!Q26</f>
        <v>0</v>
      </c>
      <c r="N24" s="11">
        <f>BS!Q26-BS!R26</f>
        <v>0</v>
      </c>
      <c r="O24" s="11">
        <f>BS!R26-BS!S26</f>
        <v>0</v>
      </c>
      <c r="P24" s="11">
        <f>BS!S26-BS!T26</f>
        <v>0</v>
      </c>
      <c r="Q24" s="11">
        <f>BS!T26-BS!U26</f>
        <v>0</v>
      </c>
      <c r="R24" s="11">
        <f>BS!U26-BS!V26</f>
        <v>0</v>
      </c>
      <c r="S24" s="4">
        <f>SUM(G24:R24)</f>
        <v>0.44000000000232831</v>
      </c>
    </row>
    <row r="25" spans="1:19" x14ac:dyDescent="0.25">
      <c r="A25" s="3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9" x14ac:dyDescent="0.25">
      <c r="A26" s="5" t="s">
        <v>43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spans="1:19" x14ac:dyDescent="0.25">
      <c r="A27" s="7" t="s">
        <v>47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4">
        <f>SUM(G27:R27)</f>
        <v>0</v>
      </c>
    </row>
    <row r="28" spans="1:19" x14ac:dyDescent="0.25">
      <c r="A28" s="8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1:19" x14ac:dyDescent="0.25">
      <c r="A29" s="5" t="s">
        <v>44</v>
      </c>
      <c r="G29" s="11">
        <f>G21+G24+G27</f>
        <v>4520.930000000003</v>
      </c>
      <c r="H29" s="11">
        <f t="shared" ref="H29:R29" si="2">H21+H24+H27</f>
        <v>21983.000000000007</v>
      </c>
      <c r="I29" s="11">
        <f t="shared" si="2"/>
        <v>-2733</v>
      </c>
      <c r="J29" s="11">
        <f t="shared" si="2"/>
        <v>17952</v>
      </c>
      <c r="K29" s="11">
        <f t="shared" si="2"/>
        <v>-56828</v>
      </c>
      <c r="L29" s="11">
        <f t="shared" si="2"/>
        <v>2992</v>
      </c>
      <c r="M29" s="11">
        <f t="shared" si="2"/>
        <v>19098.04</v>
      </c>
      <c r="N29" s="11">
        <f t="shared" si="2"/>
        <v>6027</v>
      </c>
      <c r="O29" s="11">
        <f t="shared" si="2"/>
        <v>-3923</v>
      </c>
      <c r="P29" s="11">
        <f t="shared" si="2"/>
        <v>18762</v>
      </c>
      <c r="Q29" s="11">
        <f t="shared" si="2"/>
        <v>-53112</v>
      </c>
      <c r="R29" s="11">
        <f t="shared" si="2"/>
        <v>25527</v>
      </c>
      <c r="S29" s="4">
        <f>SUM(G29:R29)</f>
        <v>265.97000000000844</v>
      </c>
    </row>
    <row r="30" spans="1:19" x14ac:dyDescent="0.25">
      <c r="A30" s="5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9" x14ac:dyDescent="0.25">
      <c r="A31" s="5" t="s">
        <v>48</v>
      </c>
      <c r="G31" s="11">
        <f>BS!J17</f>
        <v>126818.91</v>
      </c>
      <c r="H31" s="11">
        <f>BS!K17</f>
        <v>131339.84</v>
      </c>
      <c r="I31" s="11">
        <f>BS!L17</f>
        <v>153322.84</v>
      </c>
      <c r="J31" s="11">
        <f>BS!M17</f>
        <v>150589.84</v>
      </c>
      <c r="K31" s="11">
        <f>BS!N17</f>
        <v>168541.84</v>
      </c>
      <c r="L31" s="11">
        <f>BS!O17</f>
        <v>111713.84</v>
      </c>
      <c r="M31" s="11">
        <f>BS!P17</f>
        <v>114705.84</v>
      </c>
      <c r="N31" s="11">
        <f>BS!Q17</f>
        <v>133803.88</v>
      </c>
      <c r="O31" s="11">
        <f>BS!R17</f>
        <v>139830.88</v>
      </c>
      <c r="P31" s="11">
        <f>BS!S17</f>
        <v>135907.88</v>
      </c>
      <c r="Q31" s="11">
        <f>BS!T17</f>
        <v>154669.88</v>
      </c>
      <c r="R31" s="11">
        <f>BS!U17</f>
        <v>101557.88</v>
      </c>
    </row>
    <row r="32" spans="1:19" x14ac:dyDescent="0.25">
      <c r="A32" s="5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spans="1:18" x14ac:dyDescent="0.25">
      <c r="A33" s="5" t="s">
        <v>49</v>
      </c>
      <c r="G33" s="11">
        <f>G29+G31</f>
        <v>131339.84</v>
      </c>
      <c r="H33" s="11">
        <f t="shared" ref="H33:R33" si="3">H29+H31</f>
        <v>153322.84</v>
      </c>
      <c r="I33" s="11">
        <f t="shared" si="3"/>
        <v>150589.84</v>
      </c>
      <c r="J33" s="11">
        <f t="shared" si="3"/>
        <v>168541.84</v>
      </c>
      <c r="K33" s="11">
        <f t="shared" si="3"/>
        <v>111713.84</v>
      </c>
      <c r="L33" s="11">
        <f t="shared" si="3"/>
        <v>114705.84</v>
      </c>
      <c r="M33" s="11">
        <f t="shared" si="3"/>
        <v>133803.88</v>
      </c>
      <c r="N33" s="11">
        <f t="shared" si="3"/>
        <v>139830.88</v>
      </c>
      <c r="O33" s="11">
        <f t="shared" si="3"/>
        <v>135907.88</v>
      </c>
      <c r="P33" s="11">
        <f t="shared" si="3"/>
        <v>154669.88</v>
      </c>
      <c r="Q33" s="11">
        <f t="shared" si="3"/>
        <v>101557.88</v>
      </c>
      <c r="R33" s="11">
        <f t="shared" si="3"/>
        <v>127084.88</v>
      </c>
    </row>
    <row r="34" spans="1:18" x14ac:dyDescent="0.25"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x14ac:dyDescent="0.25">
      <c r="A35" s="6" t="s">
        <v>50</v>
      </c>
      <c r="G35" s="11">
        <f>G33-BS!K17</f>
        <v>0</v>
      </c>
      <c r="H35" s="11">
        <f>H33-BS!L17</f>
        <v>0</v>
      </c>
      <c r="I35" s="11">
        <f>I33-BS!M17</f>
        <v>0</v>
      </c>
      <c r="J35" s="11">
        <f>J33-BS!N17</f>
        <v>0</v>
      </c>
      <c r="K35" s="11">
        <f>K33-BS!O17</f>
        <v>0</v>
      </c>
      <c r="L35" s="11">
        <f>L33-BS!P17</f>
        <v>0</v>
      </c>
      <c r="M35" s="11">
        <f>M33-BS!Q17</f>
        <v>0</v>
      </c>
      <c r="N35" s="11">
        <f>N33-BS!R17</f>
        <v>0</v>
      </c>
      <c r="O35" s="11">
        <f>O33-BS!S17</f>
        <v>0</v>
      </c>
      <c r="P35" s="11">
        <f>P33-BS!T17</f>
        <v>0</v>
      </c>
      <c r="Q35" s="11">
        <f>Q33-BS!U17</f>
        <v>0</v>
      </c>
      <c r="R35" s="11">
        <f>R33-BS!V17</f>
        <v>0</v>
      </c>
    </row>
    <row r="36" spans="1:18" x14ac:dyDescent="0.25"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</row>
    <row r="37" spans="1:18" x14ac:dyDescent="0.25"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K25" sqref="K25"/>
    </sheetView>
  </sheetViews>
  <sheetFormatPr defaultRowHeight="13.2" x14ac:dyDescent="0.25"/>
  <cols>
    <col min="1" max="1" width="36.5546875" customWidth="1"/>
    <col min="2" max="2" width="18.5546875" style="24" customWidth="1"/>
    <col min="3" max="14" width="15.6640625" style="24" customWidth="1"/>
  </cols>
  <sheetData>
    <row r="1" spans="1:15" s="10" customFormat="1" ht="14.4" x14ac:dyDescent="0.3">
      <c r="B1" s="156" t="s">
        <v>145</v>
      </c>
      <c r="C1" s="23" t="s">
        <v>52</v>
      </c>
      <c r="D1" s="23" t="s">
        <v>53</v>
      </c>
      <c r="E1" s="23" t="s">
        <v>54</v>
      </c>
      <c r="F1" s="23" t="s">
        <v>55</v>
      </c>
      <c r="G1" s="23" t="s">
        <v>56</v>
      </c>
      <c r="H1" s="23" t="s">
        <v>57</v>
      </c>
      <c r="I1" s="23" t="s">
        <v>58</v>
      </c>
      <c r="J1" s="23" t="s">
        <v>59</v>
      </c>
      <c r="K1" s="23" t="s">
        <v>60</v>
      </c>
      <c r="L1" s="23" t="s">
        <v>61</v>
      </c>
      <c r="M1" s="23" t="s">
        <v>62</v>
      </c>
      <c r="N1" s="23" t="s">
        <v>51</v>
      </c>
    </row>
    <row r="2" spans="1:15" s="10" customFormat="1" ht="14.4" x14ac:dyDescent="0.3">
      <c r="A2" s="10" t="s">
        <v>106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5" x14ac:dyDescent="0.25">
      <c r="A3" s="6"/>
    </row>
    <row r="4" spans="1:15" x14ac:dyDescent="0.25">
      <c r="A4" s="6" t="s">
        <v>138</v>
      </c>
      <c r="B4" s="24">
        <v>14894.15</v>
      </c>
    </row>
    <row r="5" spans="1:15" x14ac:dyDescent="0.25">
      <c r="A5" s="6" t="s">
        <v>142</v>
      </c>
      <c r="B5" s="24">
        <v>3372</v>
      </c>
      <c r="C5" s="24">
        <v>500</v>
      </c>
      <c r="D5" s="24">
        <v>500</v>
      </c>
      <c r="E5" s="24">
        <v>500</v>
      </c>
      <c r="F5" s="24">
        <v>500</v>
      </c>
      <c r="G5" s="24">
        <v>500</v>
      </c>
      <c r="H5" s="24">
        <v>500</v>
      </c>
      <c r="I5" s="24">
        <v>4800</v>
      </c>
      <c r="J5" s="24">
        <v>4800</v>
      </c>
      <c r="K5" s="24">
        <v>4800</v>
      </c>
      <c r="L5" s="24">
        <v>4800</v>
      </c>
      <c r="M5" s="24">
        <v>4800</v>
      </c>
      <c r="N5" s="24">
        <v>4800</v>
      </c>
    </row>
    <row r="6" spans="1:15" x14ac:dyDescent="0.25">
      <c r="A6" s="6" t="s">
        <v>139</v>
      </c>
      <c r="B6" s="24">
        <v>15814</v>
      </c>
      <c r="C6" s="24">
        <v>4300</v>
      </c>
      <c r="D6" s="24">
        <v>4300</v>
      </c>
      <c r="E6" s="24">
        <v>4300</v>
      </c>
      <c r="F6" s="24">
        <v>4300</v>
      </c>
      <c r="G6" s="24">
        <v>4300</v>
      </c>
      <c r="H6" s="24">
        <v>4300</v>
      </c>
      <c r="I6" s="24">
        <v>10000</v>
      </c>
    </row>
    <row r="7" spans="1:15" s="117" customFormat="1" x14ac:dyDescent="0.25">
      <c r="A7" s="120" t="s">
        <v>123</v>
      </c>
      <c r="B7" s="24">
        <v>0</v>
      </c>
      <c r="C7" s="115">
        <v>1000</v>
      </c>
      <c r="D7" s="116">
        <v>16800</v>
      </c>
      <c r="E7" s="116">
        <v>7100</v>
      </c>
      <c r="F7" s="116">
        <v>9500</v>
      </c>
      <c r="G7" s="116">
        <v>500</v>
      </c>
      <c r="H7" s="116">
        <v>10000</v>
      </c>
      <c r="I7" s="116">
        <v>250</v>
      </c>
      <c r="J7" s="116">
        <v>4750</v>
      </c>
      <c r="K7" s="116">
        <v>6500</v>
      </c>
      <c r="L7" s="116">
        <v>26500</v>
      </c>
      <c r="M7" s="116">
        <v>5000</v>
      </c>
      <c r="N7" s="116">
        <v>5000</v>
      </c>
    </row>
    <row r="8" spans="1:15" x14ac:dyDescent="0.25">
      <c r="A8" t="s">
        <v>107</v>
      </c>
      <c r="C8" s="24">
        <v>-15894.15</v>
      </c>
      <c r="D8" s="24">
        <v>-16800</v>
      </c>
      <c r="E8" s="24">
        <v>-7100</v>
      </c>
      <c r="F8" s="24">
        <v>-9500</v>
      </c>
      <c r="G8" s="24">
        <v>-500</v>
      </c>
      <c r="H8" s="24">
        <v>-15000</v>
      </c>
      <c r="I8" s="24">
        <v>-56531.040000000001</v>
      </c>
      <c r="J8" s="24">
        <v>-4750</v>
      </c>
      <c r="K8" s="24">
        <v>-6500</v>
      </c>
      <c r="L8" s="24">
        <v>-26500</v>
      </c>
      <c r="M8" s="24">
        <v>-5000</v>
      </c>
      <c r="N8" s="24">
        <v>-5000</v>
      </c>
    </row>
    <row r="9" spans="1:15" s="10" customFormat="1" ht="14.4" x14ac:dyDescent="0.3">
      <c r="A9" s="10" t="s">
        <v>108</v>
      </c>
      <c r="B9" s="23">
        <f>SUM(B3:B8)</f>
        <v>34080.15</v>
      </c>
      <c r="C9" s="23">
        <f>SUM(B9+C3+C4+C5+C6+C7+C8)</f>
        <v>23986</v>
      </c>
      <c r="D9" s="23">
        <f>SUM(C9+D3+D4+D5+D6+D7+D8)</f>
        <v>28786</v>
      </c>
      <c r="E9" s="23">
        <f>SUM(D9+E3+E4+E5+E6+E7+E8)</f>
        <v>33586</v>
      </c>
      <c r="F9" s="23">
        <f>SUM(E9+F3+F4+F5+F6+F7+F8)</f>
        <v>38386</v>
      </c>
      <c r="G9" s="23">
        <f>SUM(F9+G3+G4+G5+G6+G7+G8)</f>
        <v>43186</v>
      </c>
      <c r="H9" s="23">
        <f>SUM(G9+H3+H4+H5+H6+H7+H8)</f>
        <v>42986</v>
      </c>
      <c r="I9" s="23">
        <f>SUM(H9+I3+I4+I5+I6+I7+I8)</f>
        <v>1504.9599999999991</v>
      </c>
      <c r="J9" s="23">
        <f>SUM(I9+J3+J4+J5+J6+J7+J8)</f>
        <v>6304.9599999999991</v>
      </c>
      <c r="K9" s="23">
        <f>SUM(J9+K3+K4+K5+K6+K7+K8)</f>
        <v>11104.96</v>
      </c>
      <c r="L9" s="23">
        <f>SUM(K9+L3+L4+L5+L6+L7+L8)</f>
        <v>15904.96</v>
      </c>
      <c r="M9" s="23">
        <f>SUM(L9+M3+M4+M5+M6+M7+M8)</f>
        <v>20704.96</v>
      </c>
      <c r="N9" s="23">
        <f>SUM(M9+N3+N4+N5+N6+N7+N8)</f>
        <v>25504.959999999999</v>
      </c>
    </row>
    <row r="11" spans="1:15" ht="14.4" x14ac:dyDescent="0.3">
      <c r="A11" s="121" t="s">
        <v>109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"/>
    </row>
    <row r="12" spans="1:15" x14ac:dyDescent="0.25">
      <c r="A12" s="6" t="s">
        <v>110</v>
      </c>
      <c r="B12" s="61"/>
      <c r="C12" s="61">
        <v>1000</v>
      </c>
      <c r="D12" s="61">
        <v>2000</v>
      </c>
      <c r="E12" s="61">
        <v>3000</v>
      </c>
      <c r="F12" s="61">
        <v>4000</v>
      </c>
      <c r="G12" s="61">
        <v>1000</v>
      </c>
      <c r="H12" s="61">
        <v>0</v>
      </c>
      <c r="I12" s="61">
        <v>3000</v>
      </c>
      <c r="J12" s="61">
        <v>2000</v>
      </c>
      <c r="K12" s="61">
        <v>1000</v>
      </c>
      <c r="L12" s="61">
        <v>0</v>
      </c>
      <c r="M12" s="61">
        <v>0</v>
      </c>
      <c r="N12" s="61">
        <v>2000</v>
      </c>
      <c r="O12" s="6"/>
    </row>
    <row r="13" spans="1:15" x14ac:dyDescent="0.25">
      <c r="A13" s="6" t="s">
        <v>111</v>
      </c>
      <c r="B13" s="61"/>
      <c r="C13" s="61">
        <v>0</v>
      </c>
      <c r="D13" s="61">
        <v>-1000</v>
      </c>
      <c r="E13" s="61">
        <v>-2000</v>
      </c>
      <c r="F13" s="61">
        <v>-3000</v>
      </c>
      <c r="G13" s="61">
        <v>-4000</v>
      </c>
      <c r="H13" s="61">
        <v>-1000</v>
      </c>
      <c r="I13" s="61">
        <v>0</v>
      </c>
      <c r="J13" s="61">
        <v>-3000</v>
      </c>
      <c r="K13" s="61">
        <v>-2000</v>
      </c>
      <c r="L13" s="61">
        <v>-1000</v>
      </c>
      <c r="M13" s="61">
        <v>0</v>
      </c>
      <c r="N13" s="61">
        <v>-2000</v>
      </c>
      <c r="O13" s="6"/>
    </row>
    <row r="14" spans="1:15" ht="14.4" x14ac:dyDescent="0.3">
      <c r="A14" s="121" t="s">
        <v>64</v>
      </c>
      <c r="B14" s="92">
        <v>0</v>
      </c>
      <c r="C14" s="61">
        <f>SUM(B12+C12+C13)</f>
        <v>1000</v>
      </c>
      <c r="D14" s="61">
        <f>SUM(C14+D12+D13)</f>
        <v>2000</v>
      </c>
      <c r="E14" s="61">
        <f t="shared" ref="E14:N14" si="0">SUM(D14+E12+E13)</f>
        <v>3000</v>
      </c>
      <c r="F14" s="61">
        <f t="shared" si="0"/>
        <v>4000</v>
      </c>
      <c r="G14" s="61">
        <f t="shared" si="0"/>
        <v>1000</v>
      </c>
      <c r="H14" s="61">
        <f t="shared" si="0"/>
        <v>0</v>
      </c>
      <c r="I14" s="61">
        <f t="shared" si="0"/>
        <v>3000</v>
      </c>
      <c r="J14" s="61">
        <f t="shared" si="0"/>
        <v>2000</v>
      </c>
      <c r="K14" s="61">
        <f t="shared" si="0"/>
        <v>1000</v>
      </c>
      <c r="L14" s="61">
        <f t="shared" si="0"/>
        <v>0</v>
      </c>
      <c r="M14" s="61">
        <f t="shared" si="0"/>
        <v>0</v>
      </c>
      <c r="N14" s="61">
        <f t="shared" si="0"/>
        <v>0</v>
      </c>
      <c r="O14" s="6"/>
    </row>
    <row r="15" spans="1:15" ht="14.4" x14ac:dyDescent="0.3">
      <c r="A15" s="121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"/>
    </row>
    <row r="16" spans="1:15" ht="14.4" x14ac:dyDescent="0.3">
      <c r="A16" s="121" t="s">
        <v>25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</row>
    <row r="17" spans="1:14" x14ac:dyDescent="0.25">
      <c r="A17" s="6"/>
      <c r="B17" s="61">
        <v>23966</v>
      </c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</row>
    <row r="18" spans="1:14" x14ac:dyDescent="0.25">
      <c r="A18" s="6" t="s">
        <v>129</v>
      </c>
      <c r="B18" s="61"/>
      <c r="C18" s="61"/>
      <c r="D18" s="61">
        <v>2000</v>
      </c>
      <c r="E18" s="61">
        <v>2000</v>
      </c>
      <c r="F18" s="61">
        <v>2000</v>
      </c>
      <c r="G18" s="61">
        <v>4000</v>
      </c>
      <c r="H18" s="61">
        <v>0</v>
      </c>
      <c r="I18" s="61">
        <v>4000</v>
      </c>
      <c r="J18" s="61">
        <v>5000</v>
      </c>
      <c r="K18" s="61">
        <v>1000</v>
      </c>
      <c r="L18" s="61">
        <v>0</v>
      </c>
      <c r="M18" s="61">
        <v>1000</v>
      </c>
      <c r="N18" s="61">
        <v>1000</v>
      </c>
    </row>
    <row r="19" spans="1:14" x14ac:dyDescent="0.25">
      <c r="A19" s="6" t="s">
        <v>126</v>
      </c>
      <c r="B19" s="61"/>
      <c r="C19" s="61">
        <v>0</v>
      </c>
      <c r="D19" s="61"/>
      <c r="E19" s="61">
        <v>-2000</v>
      </c>
      <c r="F19" s="61">
        <v>-2000</v>
      </c>
      <c r="G19" s="61">
        <v>-2000</v>
      </c>
      <c r="H19" s="61">
        <v>-4000</v>
      </c>
      <c r="I19" s="61"/>
      <c r="J19" s="61">
        <v>-4000</v>
      </c>
      <c r="K19" s="61">
        <v>-5000</v>
      </c>
      <c r="L19" s="61">
        <v>-1000</v>
      </c>
      <c r="M19" s="61">
        <v>0</v>
      </c>
      <c r="N19" s="61">
        <v>-2000</v>
      </c>
    </row>
    <row r="20" spans="1:14" x14ac:dyDescent="0.25">
      <c r="A20" s="6" t="s">
        <v>63</v>
      </c>
      <c r="B20" s="61"/>
      <c r="C20" s="61">
        <f>SUM(B17+C18+C19)</f>
        <v>23966</v>
      </c>
      <c r="D20" s="61">
        <f>SUM(C20+D18+D19)</f>
        <v>25966</v>
      </c>
      <c r="E20" s="61">
        <f t="shared" ref="E20:N20" si="1">SUM(D20+E18+E19)</f>
        <v>25966</v>
      </c>
      <c r="F20" s="61">
        <f t="shared" si="1"/>
        <v>25966</v>
      </c>
      <c r="G20" s="61">
        <f t="shared" si="1"/>
        <v>27966</v>
      </c>
      <c r="H20" s="61">
        <f t="shared" si="1"/>
        <v>23966</v>
      </c>
      <c r="I20" s="61">
        <f t="shared" si="1"/>
        <v>27966</v>
      </c>
      <c r="J20" s="61">
        <f t="shared" si="1"/>
        <v>28966</v>
      </c>
      <c r="K20" s="61">
        <f t="shared" si="1"/>
        <v>24966</v>
      </c>
      <c r="L20" s="61">
        <f t="shared" si="1"/>
        <v>23966</v>
      </c>
      <c r="M20" s="61">
        <f t="shared" si="1"/>
        <v>24966</v>
      </c>
      <c r="N20" s="61">
        <f t="shared" si="1"/>
        <v>23966</v>
      </c>
    </row>
    <row r="21" spans="1:14" x14ac:dyDescent="0.25">
      <c r="A21" s="6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</row>
    <row r="22" spans="1:14" ht="14.4" x14ac:dyDescent="0.3">
      <c r="A22" s="121" t="s">
        <v>112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</row>
    <row r="23" spans="1:14" x14ac:dyDescent="0.25">
      <c r="A23" s="6" t="s">
        <v>113</v>
      </c>
      <c r="B23" s="61">
        <v>52986</v>
      </c>
      <c r="C23" s="61">
        <v>52986</v>
      </c>
      <c r="D23" s="61">
        <f>C26</f>
        <v>48258.85</v>
      </c>
      <c r="E23" s="61">
        <f>D26</f>
        <v>58849.850000000006</v>
      </c>
      <c r="F23" s="61">
        <f t="shared" ref="F23:N23" si="2">E26</f>
        <v>50714.850000000006</v>
      </c>
      <c r="G23" s="61">
        <f t="shared" si="2"/>
        <v>49094.850000000006</v>
      </c>
      <c r="H23" s="61">
        <f t="shared" si="2"/>
        <v>42884.850000000006</v>
      </c>
      <c r="I23" s="61">
        <f t="shared" si="2"/>
        <v>47549.850000000006</v>
      </c>
      <c r="J23" s="61">
        <f t="shared" si="2"/>
        <v>34614.850000000006</v>
      </c>
      <c r="K23" s="61">
        <f t="shared" si="2"/>
        <v>9214.8500000000058</v>
      </c>
      <c r="L23" s="61">
        <f t="shared" si="2"/>
        <v>12354.850000000006</v>
      </c>
      <c r="M23" s="61">
        <f t="shared" si="2"/>
        <v>30853.850000000006</v>
      </c>
      <c r="N23" s="61">
        <f t="shared" si="2"/>
        <v>8164.8500000000058</v>
      </c>
    </row>
    <row r="24" spans="1:14" x14ac:dyDescent="0.25">
      <c r="A24" s="6" t="s">
        <v>114</v>
      </c>
      <c r="B24" s="61"/>
      <c r="C24" s="61">
        <f>SUM('Income Statement'!B68)-9786</f>
        <v>20167</v>
      </c>
      <c r="D24" s="61">
        <f>SUM('Income Statement'!C68)-9786</f>
        <v>30758</v>
      </c>
      <c r="E24" s="61">
        <f>SUM('Income Statement'!D68)-9786</f>
        <v>22623</v>
      </c>
      <c r="F24" s="61">
        <f>SUM('Income Statement'!E68)-9786</f>
        <v>21003</v>
      </c>
      <c r="G24" s="61">
        <f>SUM('Income Statement'!F68)-9786</f>
        <v>14793</v>
      </c>
      <c r="H24" s="61">
        <f>SUM('Income Statement'!G68)-9786</f>
        <v>19458</v>
      </c>
      <c r="I24" s="61">
        <f>SUM('Income Statement'!H68)-9786</f>
        <v>11523</v>
      </c>
      <c r="J24" s="61">
        <f>SUM('Income Statement'!I68)-9786</f>
        <v>16123</v>
      </c>
      <c r="K24" s="61">
        <f>SUM('Income Statement'!J68)-9786</f>
        <v>19263</v>
      </c>
      <c r="L24" s="61">
        <f>SUM('Income Statement'!K68)-9786</f>
        <v>37762</v>
      </c>
      <c r="M24" s="61">
        <f>SUM('Income Statement'!L68)-9786</f>
        <v>15073</v>
      </c>
      <c r="N24" s="61">
        <f>SUM('Income Statement'!M68)-9786</f>
        <v>14548</v>
      </c>
    </row>
    <row r="25" spans="1:14" x14ac:dyDescent="0.25">
      <c r="A25" s="6" t="s">
        <v>115</v>
      </c>
      <c r="B25" s="61"/>
      <c r="C25" s="61">
        <v>24894.15</v>
      </c>
      <c r="D25" s="61">
        <v>20167</v>
      </c>
      <c r="E25" s="61">
        <v>30758</v>
      </c>
      <c r="F25" s="61">
        <v>22623</v>
      </c>
      <c r="G25" s="61">
        <v>21003</v>
      </c>
      <c r="H25" s="61">
        <v>14793</v>
      </c>
      <c r="I25" s="61">
        <v>24458</v>
      </c>
      <c r="J25" s="61">
        <v>41523</v>
      </c>
      <c r="K25" s="61">
        <v>16123</v>
      </c>
      <c r="L25" s="61">
        <v>19263</v>
      </c>
      <c r="M25" s="61">
        <v>37762</v>
      </c>
      <c r="N25" s="61">
        <v>15073</v>
      </c>
    </row>
    <row r="26" spans="1:14" s="10" customFormat="1" ht="14.4" x14ac:dyDescent="0.3">
      <c r="A26" s="121" t="s">
        <v>116</v>
      </c>
      <c r="B26" s="64">
        <v>51663</v>
      </c>
      <c r="C26" s="64">
        <f>SUM(C23+C24-C25)</f>
        <v>48258.85</v>
      </c>
      <c r="D26" s="64">
        <f t="shared" ref="D26:N26" si="3">SUM(D23+D24-D25)</f>
        <v>58849.850000000006</v>
      </c>
      <c r="E26" s="64">
        <f t="shared" si="3"/>
        <v>50714.850000000006</v>
      </c>
      <c r="F26" s="64">
        <f t="shared" si="3"/>
        <v>49094.850000000006</v>
      </c>
      <c r="G26" s="64">
        <f t="shared" si="3"/>
        <v>42884.850000000006</v>
      </c>
      <c r="H26" s="64">
        <f t="shared" si="3"/>
        <v>47549.850000000006</v>
      </c>
      <c r="I26" s="64">
        <f t="shared" si="3"/>
        <v>34614.850000000006</v>
      </c>
      <c r="J26" s="64">
        <f t="shared" si="3"/>
        <v>9214.8500000000058</v>
      </c>
      <c r="K26" s="64">
        <f t="shared" si="3"/>
        <v>12354.850000000006</v>
      </c>
      <c r="L26" s="64">
        <f t="shared" si="3"/>
        <v>30853.850000000006</v>
      </c>
      <c r="M26" s="64">
        <f t="shared" si="3"/>
        <v>8164.8500000000058</v>
      </c>
      <c r="N26" s="64">
        <f t="shared" si="3"/>
        <v>7639.8500000000058</v>
      </c>
    </row>
    <row r="27" spans="1:14" x14ac:dyDescent="0.25">
      <c r="A27" s="62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K17" sqref="K17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104"/>
    <col min="14" max="14" width="9.109375"/>
    <col min="15" max="15" width="8.6640625" style="104" customWidth="1"/>
    <col min="16" max="16" width="9.109375"/>
  </cols>
  <sheetData>
    <row r="1" spans="1:16" x14ac:dyDescent="0.25">
      <c r="A1" s="30"/>
      <c r="B1" s="31" t="s">
        <v>52</v>
      </c>
      <c r="C1" s="6" t="s">
        <v>130</v>
      </c>
      <c r="D1" s="6" t="s">
        <v>54</v>
      </c>
      <c r="E1" s="6" t="s">
        <v>55</v>
      </c>
      <c r="F1" s="6" t="s">
        <v>56</v>
      </c>
      <c r="G1" s="6" t="s">
        <v>57</v>
      </c>
      <c r="H1" s="6" t="s">
        <v>58</v>
      </c>
      <c r="I1" s="14" t="s">
        <v>59</v>
      </c>
      <c r="J1" s="6" t="s">
        <v>131</v>
      </c>
      <c r="K1" s="6" t="s">
        <v>136</v>
      </c>
      <c r="L1" s="6" t="s">
        <v>132</v>
      </c>
      <c r="M1" s="6" t="s">
        <v>133</v>
      </c>
      <c r="N1" s="104" t="s">
        <v>108</v>
      </c>
      <c r="O1"/>
      <c r="P1" s="104"/>
    </row>
    <row r="2" spans="1:16" x14ac:dyDescent="0.25">
      <c r="A2" s="33" t="s">
        <v>66</v>
      </c>
      <c r="B2" s="34"/>
      <c r="M2"/>
      <c r="N2" s="114"/>
      <c r="O2"/>
    </row>
    <row r="3" spans="1:16" x14ac:dyDescent="0.25">
      <c r="A3" s="36" t="s">
        <v>67</v>
      </c>
      <c r="B3" s="28"/>
      <c r="C3" s="15"/>
      <c r="D3" s="15"/>
      <c r="E3" s="128"/>
      <c r="F3" s="15"/>
      <c r="G3" s="128"/>
      <c r="H3" s="128"/>
      <c r="I3" s="128"/>
      <c r="J3" s="128"/>
      <c r="K3" s="128"/>
      <c r="L3" s="15"/>
      <c r="M3" s="15"/>
      <c r="N3" s="114">
        <f t="shared" ref="N3:N34" si="0">SUM(B3:M3)</f>
        <v>0</v>
      </c>
      <c r="O3"/>
    </row>
    <row r="4" spans="1:16" x14ac:dyDescent="0.25">
      <c r="A4" s="36" t="s">
        <v>68</v>
      </c>
      <c r="B4" s="28"/>
      <c r="C4" s="15"/>
      <c r="D4" s="15"/>
      <c r="E4" s="128"/>
      <c r="F4" s="15"/>
      <c r="G4" s="128"/>
      <c r="H4" s="128"/>
      <c r="I4" s="128"/>
      <c r="J4" s="128"/>
      <c r="K4" s="128"/>
      <c r="L4" s="15"/>
      <c r="M4" s="15"/>
      <c r="N4" s="114">
        <f t="shared" si="0"/>
        <v>0</v>
      </c>
      <c r="O4"/>
    </row>
    <row r="5" spans="1:16" x14ac:dyDescent="0.25">
      <c r="A5" s="36" t="s">
        <v>69</v>
      </c>
      <c r="B5" s="28"/>
      <c r="C5" s="15"/>
      <c r="D5" s="15"/>
      <c r="E5" s="128"/>
      <c r="F5" s="15"/>
      <c r="G5" s="128"/>
      <c r="H5" s="128"/>
      <c r="I5" s="128"/>
      <c r="J5" s="128"/>
      <c r="K5" s="128"/>
      <c r="L5" s="15"/>
      <c r="M5" s="15"/>
      <c r="N5" s="114">
        <f t="shared" si="0"/>
        <v>0</v>
      </c>
      <c r="O5"/>
    </row>
    <row r="6" spans="1:16" x14ac:dyDescent="0.25">
      <c r="A6" s="36" t="s">
        <v>70</v>
      </c>
      <c r="B6" s="28"/>
      <c r="C6" s="15"/>
      <c r="D6" s="15"/>
      <c r="E6" s="128"/>
      <c r="F6" s="15"/>
      <c r="G6" s="128"/>
      <c r="H6" s="128"/>
      <c r="I6" s="128"/>
      <c r="J6" s="128"/>
      <c r="K6" s="128"/>
      <c r="L6" s="15"/>
      <c r="M6" s="15"/>
      <c r="N6" s="114">
        <f t="shared" si="0"/>
        <v>0</v>
      </c>
      <c r="O6"/>
    </row>
    <row r="7" spans="1:16" x14ac:dyDescent="0.25">
      <c r="A7" s="36" t="s">
        <v>71</v>
      </c>
      <c r="B7" s="28"/>
      <c r="C7" s="15"/>
      <c r="D7" s="15"/>
      <c r="E7" s="128"/>
      <c r="F7" s="15"/>
      <c r="G7" s="128"/>
      <c r="H7" s="128"/>
      <c r="I7" s="128"/>
      <c r="J7" s="128"/>
      <c r="K7" s="128"/>
      <c r="L7" s="15"/>
      <c r="M7" s="15"/>
      <c r="N7" s="114">
        <f t="shared" si="0"/>
        <v>0</v>
      </c>
      <c r="O7"/>
    </row>
    <row r="8" spans="1:16" x14ac:dyDescent="0.25">
      <c r="A8" s="36" t="s">
        <v>72</v>
      </c>
      <c r="B8" s="28"/>
      <c r="C8" s="15"/>
      <c r="D8" s="15"/>
      <c r="E8" s="128"/>
      <c r="F8" s="15"/>
      <c r="G8" s="128"/>
      <c r="H8" s="128"/>
      <c r="I8" s="128"/>
      <c r="J8" s="128"/>
      <c r="K8" s="128"/>
      <c r="L8" s="15"/>
      <c r="M8" s="15"/>
      <c r="N8" s="114">
        <f t="shared" si="0"/>
        <v>0</v>
      </c>
      <c r="O8"/>
    </row>
    <row r="9" spans="1:16" x14ac:dyDescent="0.25">
      <c r="A9" s="40" t="s">
        <v>73</v>
      </c>
      <c r="B9" s="28"/>
      <c r="C9" s="15"/>
      <c r="D9" s="15"/>
      <c r="E9" s="128"/>
      <c r="F9" s="15"/>
      <c r="G9" s="128"/>
      <c r="H9" s="128"/>
      <c r="I9" s="128"/>
      <c r="J9" s="128"/>
      <c r="K9" s="128"/>
      <c r="L9" s="15"/>
      <c r="M9" s="15"/>
      <c r="N9" s="114">
        <f t="shared" si="0"/>
        <v>0</v>
      </c>
      <c r="O9"/>
    </row>
    <row r="10" spans="1:16" x14ac:dyDescent="0.25">
      <c r="A10" s="40"/>
      <c r="B10" s="39"/>
      <c r="C10" s="25"/>
      <c r="D10" s="25"/>
      <c r="E10" s="129"/>
      <c r="F10" s="25"/>
      <c r="G10" s="129"/>
      <c r="H10" s="129"/>
      <c r="I10" s="129"/>
      <c r="J10" s="129"/>
      <c r="K10" s="129"/>
      <c r="L10" s="25"/>
      <c r="M10" s="25"/>
      <c r="N10" s="114">
        <f t="shared" si="0"/>
        <v>0</v>
      </c>
      <c r="O10"/>
    </row>
    <row r="11" spans="1:16" x14ac:dyDescent="0.25">
      <c r="A11" s="41" t="s">
        <v>74</v>
      </c>
      <c r="B11" s="72"/>
      <c r="C11" s="16"/>
      <c r="D11" s="16"/>
      <c r="E11" s="130"/>
      <c r="F11" s="16"/>
      <c r="G11" s="130"/>
      <c r="H11" s="130"/>
      <c r="I11" s="130"/>
      <c r="J11" s="130"/>
      <c r="K11" s="130"/>
      <c r="L11" s="16"/>
      <c r="M11" s="16"/>
      <c r="N11" s="114">
        <f t="shared" si="0"/>
        <v>0</v>
      </c>
      <c r="O11"/>
    </row>
    <row r="12" spans="1:16" x14ac:dyDescent="0.25">
      <c r="A12" s="42"/>
      <c r="B12" s="43"/>
      <c r="C12" s="26"/>
      <c r="D12" s="26"/>
      <c r="E12" s="131"/>
      <c r="F12" s="26"/>
      <c r="G12" s="131"/>
      <c r="H12" s="131"/>
      <c r="I12" s="131"/>
      <c r="J12" s="131"/>
      <c r="K12" s="131"/>
      <c r="L12" s="26"/>
      <c r="M12" s="26"/>
      <c r="N12" s="114">
        <f t="shared" si="0"/>
        <v>0</v>
      </c>
      <c r="O12"/>
    </row>
    <row r="13" spans="1:16" x14ac:dyDescent="0.25">
      <c r="A13" s="33" t="s">
        <v>75</v>
      </c>
      <c r="B13" s="45"/>
      <c r="C13" s="27"/>
      <c r="D13" s="27"/>
      <c r="E13" s="132"/>
      <c r="F13" s="27"/>
      <c r="G13" s="132"/>
      <c r="H13" s="132"/>
      <c r="I13" s="132"/>
      <c r="J13" s="132"/>
      <c r="K13" s="132"/>
      <c r="L13" s="27"/>
      <c r="M13" s="27"/>
      <c r="N13" s="114">
        <f t="shared" si="0"/>
        <v>0</v>
      </c>
      <c r="O13"/>
    </row>
    <row r="14" spans="1:16" x14ac:dyDescent="0.25">
      <c r="A14" s="36" t="s">
        <v>76</v>
      </c>
      <c r="B14" s="28"/>
      <c r="C14" s="15"/>
      <c r="D14" s="15"/>
      <c r="E14" s="128"/>
      <c r="F14" s="15"/>
      <c r="G14" s="128"/>
      <c r="H14" s="128"/>
      <c r="I14" s="128"/>
      <c r="J14" s="128"/>
      <c r="K14" s="128"/>
      <c r="L14" s="15"/>
      <c r="M14" s="15"/>
      <c r="N14" s="114">
        <f t="shared" si="0"/>
        <v>0</v>
      </c>
      <c r="O14"/>
    </row>
    <row r="15" spans="1:16" x14ac:dyDescent="0.25">
      <c r="A15" s="36" t="s">
        <v>77</v>
      </c>
      <c r="B15" s="28"/>
      <c r="C15" s="15"/>
      <c r="D15" s="15"/>
      <c r="E15" s="128"/>
      <c r="F15" s="15"/>
      <c r="G15" s="128"/>
      <c r="H15" s="128"/>
      <c r="I15" s="128"/>
      <c r="J15" s="128"/>
      <c r="K15" s="128"/>
      <c r="L15" s="15"/>
      <c r="M15" s="15"/>
      <c r="N15" s="114">
        <f t="shared" si="0"/>
        <v>0</v>
      </c>
      <c r="O15"/>
    </row>
    <row r="16" spans="1:16" x14ac:dyDescent="0.25">
      <c r="A16" s="36" t="s">
        <v>78</v>
      </c>
      <c r="B16" s="28"/>
      <c r="C16" s="15"/>
      <c r="D16" s="15"/>
      <c r="E16" s="128"/>
      <c r="F16" s="15"/>
      <c r="G16" s="128"/>
      <c r="H16" s="128"/>
      <c r="I16" s="128"/>
      <c r="J16" s="128"/>
      <c r="K16" s="128"/>
      <c r="L16" s="15"/>
      <c r="M16" s="15"/>
      <c r="N16" s="114">
        <f t="shared" si="0"/>
        <v>0</v>
      </c>
      <c r="O16"/>
    </row>
    <row r="17" spans="1:15" x14ac:dyDescent="0.25">
      <c r="A17" s="36"/>
      <c r="B17" s="39"/>
      <c r="C17" s="25"/>
      <c r="D17" s="25"/>
      <c r="E17" s="129"/>
      <c r="F17" s="25"/>
      <c r="G17" s="129"/>
      <c r="H17" s="129"/>
      <c r="I17" s="129"/>
      <c r="J17" s="129"/>
      <c r="K17" s="129"/>
      <c r="L17" s="25"/>
      <c r="M17" s="25"/>
      <c r="N17" s="114">
        <f t="shared" si="0"/>
        <v>0</v>
      </c>
      <c r="O17"/>
    </row>
    <row r="18" spans="1:15" x14ac:dyDescent="0.25">
      <c r="A18" s="30"/>
      <c r="B18" s="39"/>
      <c r="C18" s="25"/>
      <c r="D18" s="25"/>
      <c r="E18" s="129"/>
      <c r="F18" s="25"/>
      <c r="G18" s="129"/>
      <c r="H18" s="129"/>
      <c r="I18" s="129"/>
      <c r="J18" s="129"/>
      <c r="K18" s="129"/>
      <c r="L18" s="25"/>
      <c r="M18" s="25"/>
      <c r="N18" s="114">
        <f t="shared" si="0"/>
        <v>0</v>
      </c>
      <c r="O18"/>
    </row>
    <row r="19" spans="1:15" x14ac:dyDescent="0.25">
      <c r="A19" s="30"/>
      <c r="B19" s="39"/>
      <c r="C19" s="25"/>
      <c r="D19" s="25"/>
      <c r="E19" s="129"/>
      <c r="F19" s="25"/>
      <c r="G19" s="129"/>
      <c r="H19" s="129"/>
      <c r="I19" s="129"/>
      <c r="J19" s="129"/>
      <c r="K19" s="129"/>
      <c r="L19" s="25"/>
      <c r="M19" s="25"/>
      <c r="N19" s="114">
        <f t="shared" si="0"/>
        <v>0</v>
      </c>
      <c r="O19"/>
    </row>
    <row r="20" spans="1:15" x14ac:dyDescent="0.25">
      <c r="A20" s="48" t="s">
        <v>79</v>
      </c>
      <c r="B20" s="16"/>
      <c r="C20" s="16"/>
      <c r="D20" s="16"/>
      <c r="E20" s="130"/>
      <c r="F20" s="16"/>
      <c r="G20" s="130"/>
      <c r="H20" s="130"/>
      <c r="I20" s="130"/>
      <c r="J20" s="130"/>
      <c r="K20" s="130"/>
      <c r="L20" s="16"/>
      <c r="M20" s="16"/>
      <c r="N20" s="114">
        <f t="shared" si="0"/>
        <v>0</v>
      </c>
      <c r="O20"/>
    </row>
    <row r="21" spans="1:15" x14ac:dyDescent="0.25">
      <c r="A21" s="42"/>
      <c r="B21" s="67"/>
      <c r="C21" s="19"/>
      <c r="D21" s="19"/>
      <c r="E21" s="133"/>
      <c r="F21" s="19"/>
      <c r="G21" s="133"/>
      <c r="H21" s="133"/>
      <c r="I21" s="133"/>
      <c r="J21" s="133"/>
      <c r="K21" s="133"/>
      <c r="L21" s="19"/>
      <c r="M21" s="19"/>
      <c r="N21" s="114">
        <f t="shared" si="0"/>
        <v>0</v>
      </c>
      <c r="O21"/>
    </row>
    <row r="22" spans="1:15" x14ac:dyDescent="0.25">
      <c r="A22" s="48" t="s">
        <v>80</v>
      </c>
      <c r="B22" s="16"/>
      <c r="C22" s="16"/>
      <c r="D22" s="16"/>
      <c r="E22" s="130"/>
      <c r="F22" s="16"/>
      <c r="G22" s="130"/>
      <c r="H22" s="130"/>
      <c r="I22" s="130"/>
      <c r="J22" s="130"/>
      <c r="K22" s="130"/>
      <c r="L22" s="16"/>
      <c r="M22" s="16"/>
      <c r="N22" s="114">
        <f t="shared" si="0"/>
        <v>0</v>
      </c>
      <c r="O22"/>
    </row>
    <row r="23" spans="1:15" x14ac:dyDescent="0.25">
      <c r="A23" s="36"/>
      <c r="B23" s="67"/>
      <c r="C23" s="19"/>
      <c r="D23" s="19"/>
      <c r="E23" s="133"/>
      <c r="F23" s="19"/>
      <c r="G23" s="133"/>
      <c r="H23" s="133"/>
      <c r="I23" s="133"/>
      <c r="J23" s="133"/>
      <c r="K23" s="133"/>
      <c r="L23" s="19"/>
      <c r="M23" s="19"/>
      <c r="N23" s="114">
        <f t="shared" si="0"/>
        <v>0</v>
      </c>
      <c r="O23"/>
    </row>
    <row r="24" spans="1:15" x14ac:dyDescent="0.25">
      <c r="A24" s="33" t="s">
        <v>81</v>
      </c>
      <c r="B24" s="45"/>
      <c r="C24" s="27"/>
      <c r="D24" s="27"/>
      <c r="E24" s="132"/>
      <c r="F24" s="27"/>
      <c r="G24" s="132"/>
      <c r="H24" s="132"/>
      <c r="I24" s="132"/>
      <c r="J24" s="132"/>
      <c r="K24" s="132"/>
      <c r="L24" s="27"/>
      <c r="M24" s="27"/>
      <c r="N24" s="114">
        <f t="shared" si="0"/>
        <v>0</v>
      </c>
      <c r="O24"/>
    </row>
    <row r="25" spans="1:15" ht="14.4" x14ac:dyDescent="0.3">
      <c r="A25" s="49" t="s">
        <v>82</v>
      </c>
      <c r="B25" s="39"/>
      <c r="C25" s="25"/>
      <c r="D25" s="25"/>
      <c r="E25" s="129"/>
      <c r="F25" s="25"/>
      <c r="G25" s="129"/>
      <c r="H25" s="129"/>
      <c r="I25" s="129"/>
      <c r="J25" s="129"/>
      <c r="K25" s="129"/>
      <c r="L25" s="25"/>
      <c r="M25" s="25"/>
      <c r="N25" s="114">
        <f t="shared" si="0"/>
        <v>0</v>
      </c>
      <c r="O25"/>
    </row>
    <row r="26" spans="1:15" x14ac:dyDescent="0.25">
      <c r="A26" s="36" t="s">
        <v>83</v>
      </c>
      <c r="B26" s="28"/>
      <c r="C26" s="15"/>
      <c r="D26" s="15"/>
      <c r="E26" s="128"/>
      <c r="F26" s="15"/>
      <c r="G26" s="128"/>
      <c r="H26" s="128"/>
      <c r="I26" s="128"/>
      <c r="J26" s="128"/>
      <c r="K26" s="128"/>
      <c r="L26" s="15"/>
      <c r="M26" s="15"/>
      <c r="N26" s="114">
        <f t="shared" si="0"/>
        <v>0</v>
      </c>
      <c r="O26"/>
    </row>
    <row r="27" spans="1:15" x14ac:dyDescent="0.25">
      <c r="A27" s="113" t="s">
        <v>84</v>
      </c>
      <c r="B27" s="28"/>
      <c r="C27" s="15"/>
      <c r="D27" s="15"/>
      <c r="E27" s="128"/>
      <c r="F27" s="15"/>
      <c r="G27" s="128"/>
      <c r="H27" s="128"/>
      <c r="I27" s="128"/>
      <c r="J27" s="128"/>
      <c r="K27" s="128"/>
      <c r="L27" s="15"/>
      <c r="M27" s="15"/>
      <c r="N27" s="114">
        <f t="shared" si="0"/>
        <v>0</v>
      </c>
      <c r="O27"/>
    </row>
    <row r="28" spans="1:15" x14ac:dyDescent="0.25">
      <c r="A28" s="36" t="s">
        <v>85</v>
      </c>
      <c r="B28" s="28"/>
      <c r="C28" s="15"/>
      <c r="D28" s="15"/>
      <c r="E28" s="128"/>
      <c r="F28" s="15"/>
      <c r="G28" s="128"/>
      <c r="H28" s="128"/>
      <c r="I28" s="128"/>
      <c r="J28" s="128"/>
      <c r="K28" s="128"/>
      <c r="L28" s="15"/>
      <c r="M28" s="15"/>
      <c r="N28" s="114">
        <f t="shared" si="0"/>
        <v>0</v>
      </c>
      <c r="O28"/>
    </row>
    <row r="29" spans="1:15" x14ac:dyDescent="0.25">
      <c r="A29" s="36" t="s">
        <v>86</v>
      </c>
      <c r="B29" s="28"/>
      <c r="C29" s="15"/>
      <c r="D29" s="15"/>
      <c r="E29" s="128"/>
      <c r="F29" s="15"/>
      <c r="G29" s="128"/>
      <c r="H29" s="128"/>
      <c r="I29" s="128"/>
      <c r="J29" s="128"/>
      <c r="K29" s="128"/>
      <c r="L29" s="15"/>
      <c r="M29" s="15"/>
      <c r="N29" s="114">
        <f t="shared" si="0"/>
        <v>0</v>
      </c>
      <c r="O29"/>
    </row>
    <row r="30" spans="1:15" x14ac:dyDescent="0.25">
      <c r="A30" s="40" t="s">
        <v>87</v>
      </c>
      <c r="B30" s="28"/>
      <c r="C30" s="15"/>
      <c r="D30" s="15"/>
      <c r="E30" s="128"/>
      <c r="F30" s="15"/>
      <c r="G30" s="128"/>
      <c r="H30" s="128"/>
      <c r="I30" s="128"/>
      <c r="J30" s="128"/>
      <c r="K30" s="128"/>
      <c r="L30" s="15"/>
      <c r="M30" s="15"/>
      <c r="N30" s="114">
        <f t="shared" si="0"/>
        <v>0</v>
      </c>
      <c r="O30"/>
    </row>
    <row r="31" spans="1:15" x14ac:dyDescent="0.25">
      <c r="A31" s="36" t="s">
        <v>88</v>
      </c>
      <c r="B31" s="28"/>
      <c r="C31" s="15"/>
      <c r="D31" s="15"/>
      <c r="E31" s="128"/>
      <c r="F31" s="15"/>
      <c r="G31" s="128"/>
      <c r="H31" s="128"/>
      <c r="I31" s="128"/>
      <c r="J31" s="128"/>
      <c r="K31" s="128"/>
      <c r="L31" s="15"/>
      <c r="M31" s="15"/>
      <c r="N31" s="114">
        <f t="shared" si="0"/>
        <v>0</v>
      </c>
      <c r="O31"/>
    </row>
    <row r="32" spans="1:15" x14ac:dyDescent="0.25">
      <c r="A32" s="36" t="s">
        <v>89</v>
      </c>
      <c r="B32" s="28"/>
      <c r="C32" s="15"/>
      <c r="D32" s="15"/>
      <c r="E32" s="128"/>
      <c r="F32" s="15"/>
      <c r="G32" s="128"/>
      <c r="H32" s="128"/>
      <c r="I32" s="128"/>
      <c r="J32" s="128"/>
      <c r="K32" s="128"/>
      <c r="L32" s="15"/>
      <c r="M32" s="15"/>
      <c r="N32" s="114">
        <f t="shared" si="0"/>
        <v>0</v>
      </c>
      <c r="O32"/>
    </row>
    <row r="33" spans="1:15" x14ac:dyDescent="0.25">
      <c r="A33" s="36" t="s">
        <v>90</v>
      </c>
      <c r="B33" s="28"/>
      <c r="C33" s="15"/>
      <c r="D33" s="15"/>
      <c r="E33" s="128"/>
      <c r="F33" s="15"/>
      <c r="G33" s="128"/>
      <c r="H33" s="128"/>
      <c r="I33" s="128"/>
      <c r="J33" s="128"/>
      <c r="K33" s="128"/>
      <c r="L33" s="15"/>
      <c r="M33" s="15"/>
      <c r="N33" s="114">
        <f t="shared" si="0"/>
        <v>0</v>
      </c>
      <c r="O33"/>
    </row>
    <row r="34" spans="1:15" x14ac:dyDescent="0.25">
      <c r="A34" s="36" t="s">
        <v>91</v>
      </c>
      <c r="B34" s="28"/>
      <c r="C34" s="15"/>
      <c r="D34" s="15"/>
      <c r="E34" s="128"/>
      <c r="F34" s="15"/>
      <c r="G34" s="128"/>
      <c r="H34" s="128"/>
      <c r="I34" s="128"/>
      <c r="J34" s="128"/>
      <c r="K34" s="128"/>
      <c r="L34" s="15"/>
      <c r="M34" s="15"/>
      <c r="N34" s="114">
        <f t="shared" si="0"/>
        <v>0</v>
      </c>
      <c r="O34"/>
    </row>
    <row r="35" spans="1:15" x14ac:dyDescent="0.25">
      <c r="A35" s="36" t="s">
        <v>92</v>
      </c>
      <c r="B35" s="28"/>
      <c r="C35" s="15"/>
      <c r="D35" s="15"/>
      <c r="E35" s="128"/>
      <c r="F35" s="15"/>
      <c r="G35" s="128"/>
      <c r="H35" s="128"/>
      <c r="I35" s="128"/>
      <c r="J35" s="128"/>
      <c r="K35" s="128"/>
      <c r="L35" s="15"/>
      <c r="M35" s="15"/>
      <c r="N35" s="114">
        <f t="shared" ref="N35:N63" si="1">SUM(B35:M35)</f>
        <v>0</v>
      </c>
      <c r="O35"/>
    </row>
    <row r="36" spans="1:15" x14ac:dyDescent="0.25">
      <c r="A36" s="40" t="s">
        <v>93</v>
      </c>
      <c r="B36" s="28"/>
      <c r="C36" s="15"/>
      <c r="D36" s="15"/>
      <c r="E36" s="128"/>
      <c r="F36" s="15"/>
      <c r="G36" s="128"/>
      <c r="H36" s="128"/>
      <c r="I36" s="128"/>
      <c r="J36" s="128"/>
      <c r="K36" s="128"/>
      <c r="L36" s="15"/>
      <c r="M36" s="15"/>
      <c r="N36" s="114">
        <f t="shared" si="1"/>
        <v>0</v>
      </c>
      <c r="O36"/>
    </row>
    <row r="37" spans="1:15" x14ac:dyDescent="0.25">
      <c r="A37" s="36" t="s">
        <v>73</v>
      </c>
      <c r="B37" s="56"/>
      <c r="C37" s="20"/>
      <c r="D37" s="20"/>
      <c r="E37" s="134"/>
      <c r="F37" s="20"/>
      <c r="G37" s="134"/>
      <c r="H37" s="134"/>
      <c r="I37" s="134"/>
      <c r="J37" s="134"/>
      <c r="K37" s="134"/>
      <c r="L37" s="20"/>
      <c r="M37" s="15"/>
      <c r="N37" s="114">
        <f t="shared" si="1"/>
        <v>0</v>
      </c>
      <c r="O37"/>
    </row>
    <row r="38" spans="1:15" ht="14.4" x14ac:dyDescent="0.3">
      <c r="A38" s="51" t="s">
        <v>94</v>
      </c>
      <c r="B38" s="16"/>
      <c r="C38" s="16"/>
      <c r="D38" s="16"/>
      <c r="E38" s="130"/>
      <c r="F38" s="16"/>
      <c r="G38" s="130"/>
      <c r="H38" s="130"/>
      <c r="I38" s="130"/>
      <c r="J38" s="130"/>
      <c r="K38" s="130"/>
      <c r="L38" s="16"/>
      <c r="M38" s="16"/>
      <c r="N38" s="114">
        <f t="shared" si="1"/>
        <v>0</v>
      </c>
      <c r="O38"/>
    </row>
    <row r="39" spans="1:15" ht="14.4" x14ac:dyDescent="0.3">
      <c r="A39" s="51"/>
      <c r="B39" s="39"/>
      <c r="C39" s="25"/>
      <c r="D39" s="25"/>
      <c r="E39" s="129"/>
      <c r="F39" s="25"/>
      <c r="G39" s="129"/>
      <c r="H39" s="129"/>
      <c r="I39" s="129"/>
      <c r="J39" s="129"/>
      <c r="K39" s="129"/>
      <c r="L39" s="25"/>
      <c r="M39" s="25"/>
      <c r="N39" s="114">
        <f t="shared" si="1"/>
        <v>0</v>
      </c>
      <c r="O39"/>
    </row>
    <row r="40" spans="1:15" ht="14.4" x14ac:dyDescent="0.3">
      <c r="A40" s="49" t="s">
        <v>128</v>
      </c>
      <c r="B40" s="39"/>
      <c r="C40" s="25"/>
      <c r="D40" s="25"/>
      <c r="E40" s="129"/>
      <c r="F40" s="25"/>
      <c r="G40" s="129"/>
      <c r="H40" s="129"/>
      <c r="I40" s="129"/>
      <c r="J40" s="129"/>
      <c r="K40" s="129"/>
      <c r="L40" s="25"/>
      <c r="M40" s="25"/>
      <c r="N40" s="114">
        <f t="shared" si="1"/>
        <v>0</v>
      </c>
      <c r="O40"/>
    </row>
    <row r="41" spans="1:15" x14ac:dyDescent="0.25">
      <c r="A41" s="36" t="s">
        <v>83</v>
      </c>
      <c r="B41" s="28"/>
      <c r="C41" s="15"/>
      <c r="D41" s="15"/>
      <c r="E41" s="128"/>
      <c r="F41" s="15"/>
      <c r="G41" s="128"/>
      <c r="H41" s="128"/>
      <c r="I41" s="128"/>
      <c r="J41" s="128"/>
      <c r="K41" s="128"/>
      <c r="L41" s="15"/>
      <c r="M41" s="15"/>
      <c r="N41" s="114">
        <f t="shared" si="1"/>
        <v>0</v>
      </c>
      <c r="O41"/>
    </row>
    <row r="42" spans="1:15" x14ac:dyDescent="0.25">
      <c r="A42" s="36" t="s">
        <v>85</v>
      </c>
      <c r="B42" s="28"/>
      <c r="C42" s="15"/>
      <c r="D42" s="15"/>
      <c r="E42" s="128"/>
      <c r="F42" s="15"/>
      <c r="G42" s="128"/>
      <c r="H42" s="128"/>
      <c r="I42" s="128"/>
      <c r="J42" s="128"/>
      <c r="K42" s="128"/>
      <c r="L42" s="15"/>
      <c r="M42" s="15"/>
      <c r="N42" s="114">
        <f t="shared" si="1"/>
        <v>0</v>
      </c>
      <c r="O42"/>
    </row>
    <row r="43" spans="1:15" x14ac:dyDescent="0.25">
      <c r="A43" s="36" t="s">
        <v>73</v>
      </c>
      <c r="B43" s="28"/>
      <c r="C43" s="15"/>
      <c r="D43" s="15"/>
      <c r="E43" s="128"/>
      <c r="F43" s="15"/>
      <c r="G43" s="128"/>
      <c r="H43" s="128"/>
      <c r="I43" s="128"/>
      <c r="J43" s="128"/>
      <c r="K43" s="128"/>
      <c r="L43" s="15"/>
      <c r="M43" s="15"/>
      <c r="N43" s="114">
        <f t="shared" si="1"/>
        <v>0</v>
      </c>
      <c r="O43"/>
    </row>
    <row r="44" spans="1:15" x14ac:dyDescent="0.25">
      <c r="A44" s="36" t="s">
        <v>95</v>
      </c>
      <c r="B44" s="28"/>
      <c r="C44" s="15"/>
      <c r="D44" s="15"/>
      <c r="E44" s="128"/>
      <c r="F44" s="15"/>
      <c r="G44" s="128"/>
      <c r="H44" s="128"/>
      <c r="I44" s="128"/>
      <c r="J44" s="128"/>
      <c r="K44" s="128"/>
      <c r="L44" s="15"/>
      <c r="M44" s="15"/>
      <c r="N44" s="114">
        <f t="shared" si="1"/>
        <v>0</v>
      </c>
      <c r="O44"/>
    </row>
    <row r="45" spans="1:15" x14ac:dyDescent="0.25">
      <c r="A45" s="36" t="s">
        <v>127</v>
      </c>
      <c r="B45" s="28"/>
      <c r="C45" s="15"/>
      <c r="D45" s="15"/>
      <c r="E45" s="128"/>
      <c r="F45" s="15"/>
      <c r="G45" s="128"/>
      <c r="H45" s="128"/>
      <c r="I45" s="128"/>
      <c r="J45" s="128"/>
      <c r="K45" s="128"/>
      <c r="L45" s="15"/>
      <c r="M45" s="15"/>
      <c r="N45" s="114">
        <f t="shared" si="1"/>
        <v>0</v>
      </c>
      <c r="O45"/>
    </row>
    <row r="46" spans="1:15" x14ac:dyDescent="0.25">
      <c r="A46" s="36" t="s">
        <v>124</v>
      </c>
      <c r="B46" s="118"/>
      <c r="C46" s="119"/>
      <c r="D46" s="119"/>
      <c r="E46" s="135"/>
      <c r="F46" s="119"/>
      <c r="G46" s="135"/>
      <c r="H46" s="135"/>
      <c r="I46" s="135"/>
      <c r="J46" s="135"/>
      <c r="K46" s="135"/>
      <c r="L46" s="119"/>
      <c r="M46" s="15"/>
      <c r="N46" s="114">
        <f t="shared" si="1"/>
        <v>0</v>
      </c>
      <c r="O46"/>
    </row>
    <row r="47" spans="1:15" ht="14.4" x14ac:dyDescent="0.3">
      <c r="A47" s="73" t="s">
        <v>63</v>
      </c>
      <c r="B47" s="16"/>
      <c r="C47" s="16"/>
      <c r="D47" s="16"/>
      <c r="E47" s="130"/>
      <c r="F47" s="16"/>
      <c r="G47" s="130"/>
      <c r="H47" s="130"/>
      <c r="I47" s="130"/>
      <c r="J47" s="130"/>
      <c r="K47" s="130"/>
      <c r="L47" s="16"/>
      <c r="M47" s="16"/>
      <c r="N47" s="114">
        <f t="shared" si="1"/>
        <v>0</v>
      </c>
      <c r="O47"/>
    </row>
    <row r="48" spans="1:15" x14ac:dyDescent="0.25">
      <c r="A48" s="36"/>
      <c r="B48" s="28"/>
      <c r="C48" s="15"/>
      <c r="D48" s="15"/>
      <c r="E48" s="128"/>
      <c r="F48" s="15"/>
      <c r="G48" s="128"/>
      <c r="H48" s="128"/>
      <c r="I48" s="128"/>
      <c r="J48" s="128"/>
      <c r="K48" s="128"/>
      <c r="L48" s="15"/>
      <c r="M48" s="15"/>
      <c r="N48" s="114">
        <f t="shared" si="1"/>
        <v>0</v>
      </c>
      <c r="O48"/>
    </row>
    <row r="49" spans="1:15" ht="14.4" x14ac:dyDescent="0.3">
      <c r="A49" s="74" t="s">
        <v>96</v>
      </c>
      <c r="B49" s="28"/>
      <c r="C49" s="15"/>
      <c r="D49" s="15"/>
      <c r="E49" s="128"/>
      <c r="F49" s="15"/>
      <c r="G49" s="128"/>
      <c r="H49" s="128"/>
      <c r="I49" s="128"/>
      <c r="J49" s="128"/>
      <c r="K49" s="128"/>
      <c r="L49" s="15"/>
      <c r="M49" s="15"/>
      <c r="N49" s="114">
        <f t="shared" si="1"/>
        <v>0</v>
      </c>
      <c r="O49"/>
    </row>
    <row r="50" spans="1:15" x14ac:dyDescent="0.25">
      <c r="A50" s="36" t="s">
        <v>83</v>
      </c>
      <c r="B50" s="28"/>
      <c r="C50" s="15"/>
      <c r="D50" s="15"/>
      <c r="E50" s="128"/>
      <c r="F50" s="15"/>
      <c r="G50" s="128"/>
      <c r="H50" s="128"/>
      <c r="I50" s="128"/>
      <c r="J50" s="128"/>
      <c r="K50" s="128"/>
      <c r="L50" s="15"/>
      <c r="M50" s="15"/>
      <c r="N50" s="114">
        <f t="shared" si="1"/>
        <v>0</v>
      </c>
      <c r="O50"/>
    </row>
    <row r="51" spans="1:15" x14ac:dyDescent="0.25">
      <c r="A51" s="36" t="s">
        <v>84</v>
      </c>
      <c r="B51" s="28"/>
      <c r="C51" s="15"/>
      <c r="D51" s="15"/>
      <c r="E51" s="128"/>
      <c r="F51" s="15"/>
      <c r="G51" s="128"/>
      <c r="H51" s="128"/>
      <c r="I51" s="128"/>
      <c r="J51" s="128"/>
      <c r="K51" s="128"/>
      <c r="L51" s="15"/>
      <c r="M51" s="15"/>
      <c r="N51" s="114">
        <f t="shared" si="1"/>
        <v>0</v>
      </c>
      <c r="O51"/>
    </row>
    <row r="52" spans="1:15" x14ac:dyDescent="0.25">
      <c r="A52" s="36" t="s">
        <v>85</v>
      </c>
      <c r="B52" s="28"/>
      <c r="C52" s="15"/>
      <c r="D52" s="15"/>
      <c r="E52" s="128"/>
      <c r="F52" s="15"/>
      <c r="G52" s="128"/>
      <c r="H52" s="128"/>
      <c r="I52" s="128"/>
      <c r="J52" s="128"/>
      <c r="K52" s="128"/>
      <c r="L52" s="15"/>
      <c r="M52" s="15"/>
      <c r="N52" s="114">
        <f t="shared" si="1"/>
        <v>0</v>
      </c>
      <c r="O52"/>
    </row>
    <row r="53" spans="1:15" x14ac:dyDescent="0.25">
      <c r="A53" s="36" t="s">
        <v>86</v>
      </c>
      <c r="B53" s="28"/>
      <c r="C53" s="15"/>
      <c r="D53" s="15"/>
      <c r="E53" s="128"/>
      <c r="F53" s="15"/>
      <c r="G53" s="128"/>
      <c r="H53" s="128"/>
      <c r="I53" s="128"/>
      <c r="J53" s="128"/>
      <c r="K53" s="128"/>
      <c r="L53" s="15"/>
      <c r="M53" s="15"/>
      <c r="N53" s="114">
        <f t="shared" si="1"/>
        <v>0</v>
      </c>
      <c r="O53"/>
    </row>
    <row r="54" spans="1:15" x14ac:dyDescent="0.25">
      <c r="A54" s="36" t="s">
        <v>93</v>
      </c>
      <c r="B54" s="28"/>
      <c r="C54" s="15"/>
      <c r="D54" s="15"/>
      <c r="E54" s="128"/>
      <c r="F54" s="15"/>
      <c r="G54" s="128"/>
      <c r="H54" s="128"/>
      <c r="I54" s="128"/>
      <c r="J54" s="128"/>
      <c r="K54" s="128"/>
      <c r="L54" s="15"/>
      <c r="M54" s="15"/>
      <c r="N54" s="114">
        <f t="shared" si="1"/>
        <v>0</v>
      </c>
      <c r="O54"/>
    </row>
    <row r="55" spans="1:15" x14ac:dyDescent="0.25">
      <c r="A55" s="36" t="s">
        <v>97</v>
      </c>
      <c r="B55" s="28"/>
      <c r="C55" s="15"/>
      <c r="D55" s="15"/>
      <c r="E55" s="128"/>
      <c r="F55" s="15"/>
      <c r="G55" s="128"/>
      <c r="H55" s="128"/>
      <c r="I55" s="128"/>
      <c r="J55" s="128"/>
      <c r="K55" s="128"/>
      <c r="L55" s="15"/>
      <c r="M55" s="15"/>
      <c r="N55" s="114">
        <f t="shared" si="1"/>
        <v>0</v>
      </c>
      <c r="O55"/>
    </row>
    <row r="56" spans="1:15" x14ac:dyDescent="0.25">
      <c r="A56" s="36" t="s">
        <v>98</v>
      </c>
      <c r="B56" s="28"/>
      <c r="C56" s="15"/>
      <c r="D56" s="15"/>
      <c r="E56" s="128"/>
      <c r="F56" s="15"/>
      <c r="G56" s="128"/>
      <c r="H56" s="128"/>
      <c r="I56" s="128"/>
      <c r="J56" s="128"/>
      <c r="K56" s="128"/>
      <c r="L56" s="15"/>
      <c r="M56" s="15"/>
      <c r="N56" s="114">
        <f t="shared" si="1"/>
        <v>0</v>
      </c>
      <c r="O56"/>
    </row>
    <row r="57" spans="1:15" x14ac:dyDescent="0.25">
      <c r="A57" s="36" t="s">
        <v>99</v>
      </c>
      <c r="B57" s="28"/>
      <c r="C57" s="15"/>
      <c r="D57" s="15"/>
      <c r="E57" s="128"/>
      <c r="F57" s="15"/>
      <c r="G57" s="128"/>
      <c r="H57" s="128"/>
      <c r="I57" s="128"/>
      <c r="J57" s="128"/>
      <c r="K57" s="128"/>
      <c r="L57" s="15"/>
      <c r="M57" s="15"/>
      <c r="N57" s="114">
        <f t="shared" si="1"/>
        <v>0</v>
      </c>
      <c r="O57"/>
    </row>
    <row r="58" spans="1:15" x14ac:dyDescent="0.25">
      <c r="A58" s="36" t="s">
        <v>100</v>
      </c>
      <c r="B58" s="28"/>
      <c r="C58" s="15"/>
      <c r="D58" s="15"/>
      <c r="E58" s="128"/>
      <c r="F58" s="15"/>
      <c r="G58" s="128"/>
      <c r="H58" s="128"/>
      <c r="I58" s="128"/>
      <c r="J58" s="128"/>
      <c r="K58" s="128"/>
      <c r="L58" s="15"/>
      <c r="M58" s="15"/>
      <c r="N58" s="114">
        <f t="shared" si="1"/>
        <v>0</v>
      </c>
      <c r="O58"/>
    </row>
    <row r="59" spans="1:15" x14ac:dyDescent="0.25">
      <c r="A59" s="36" t="s">
        <v>73</v>
      </c>
      <c r="B59" s="56"/>
      <c r="C59" s="20"/>
      <c r="D59" s="20"/>
      <c r="E59" s="134"/>
      <c r="F59" s="20"/>
      <c r="G59" s="134"/>
      <c r="H59" s="134"/>
      <c r="I59" s="134"/>
      <c r="J59" s="134"/>
      <c r="K59" s="134"/>
      <c r="L59" s="20"/>
      <c r="M59" s="20"/>
      <c r="N59" s="114">
        <f t="shared" si="1"/>
        <v>0</v>
      </c>
      <c r="O59"/>
    </row>
    <row r="60" spans="1:15" ht="14.4" x14ac:dyDescent="0.3">
      <c r="A60" s="57" t="s">
        <v>63</v>
      </c>
      <c r="B60" s="58"/>
      <c r="C60" s="21"/>
      <c r="D60" s="21"/>
      <c r="E60" s="136"/>
      <c r="F60" s="21"/>
      <c r="G60" s="136"/>
      <c r="H60" s="136"/>
      <c r="I60" s="136"/>
      <c r="J60" s="136"/>
      <c r="K60" s="136"/>
      <c r="L60" s="21"/>
      <c r="M60" s="21"/>
      <c r="N60" s="114">
        <f t="shared" si="1"/>
        <v>0</v>
      </c>
      <c r="O60"/>
    </row>
    <row r="61" spans="1:15" x14ac:dyDescent="0.25">
      <c r="A61" s="75"/>
      <c r="B61" s="28"/>
      <c r="C61" s="15"/>
      <c r="D61" s="15"/>
      <c r="E61" s="128"/>
      <c r="F61" s="15"/>
      <c r="G61" s="128"/>
      <c r="H61" s="128"/>
      <c r="I61" s="128"/>
      <c r="J61" s="128"/>
      <c r="K61" s="128"/>
      <c r="L61" s="15"/>
      <c r="M61" s="15"/>
      <c r="N61" s="114">
        <f t="shared" si="1"/>
        <v>0</v>
      </c>
      <c r="O61"/>
    </row>
    <row r="62" spans="1:15" x14ac:dyDescent="0.25">
      <c r="A62" s="55" t="s">
        <v>101</v>
      </c>
      <c r="B62" s="76"/>
      <c r="C62" s="17"/>
      <c r="D62" s="17"/>
      <c r="E62" s="137"/>
      <c r="F62" s="17"/>
      <c r="G62" s="137"/>
      <c r="H62" s="137"/>
      <c r="I62" s="137"/>
      <c r="J62" s="137"/>
      <c r="K62" s="137"/>
      <c r="L62" s="17"/>
      <c r="M62" s="17"/>
      <c r="N62" s="114">
        <f t="shared" si="1"/>
        <v>0</v>
      </c>
      <c r="O62"/>
    </row>
    <row r="63" spans="1:15" x14ac:dyDescent="0.25">
      <c r="A63" s="75"/>
      <c r="B63" s="67"/>
      <c r="C63" s="19"/>
      <c r="D63" s="19"/>
      <c r="E63" s="133"/>
      <c r="F63" s="19"/>
      <c r="G63" s="133"/>
      <c r="H63" s="133"/>
      <c r="I63" s="133"/>
      <c r="J63" s="133"/>
      <c r="K63" s="133"/>
      <c r="L63" s="19"/>
      <c r="M63" s="19"/>
      <c r="N63" s="114">
        <f t="shared" si="1"/>
        <v>0</v>
      </c>
      <c r="O63"/>
    </row>
    <row r="64" spans="1:15" x14ac:dyDescent="0.25">
      <c r="A64" s="75"/>
      <c r="B64" s="77"/>
      <c r="C64" s="18"/>
      <c r="D64" s="18"/>
      <c r="E64" s="138"/>
      <c r="F64" s="18"/>
      <c r="G64" s="138"/>
      <c r="H64" s="138"/>
      <c r="I64" s="138"/>
      <c r="J64" s="138"/>
      <c r="K64" s="138"/>
      <c r="L64" s="18"/>
      <c r="M64" s="18"/>
      <c r="N64" s="114">
        <f>SUM(B64:L64)</f>
        <v>0</v>
      </c>
      <c r="O64"/>
    </row>
    <row r="65" spans="1:15" ht="13.8" thickBot="1" x14ac:dyDescent="0.3">
      <c r="A65" s="54" t="s">
        <v>102</v>
      </c>
      <c r="B65" s="79"/>
      <c r="C65" s="22"/>
      <c r="D65" s="22"/>
      <c r="E65" s="139"/>
      <c r="F65" s="22"/>
      <c r="G65" s="139"/>
      <c r="H65" s="139"/>
      <c r="I65" s="139"/>
      <c r="J65" s="139"/>
      <c r="K65" s="139"/>
      <c r="L65" s="22"/>
      <c r="M65" s="22"/>
      <c r="N65" s="114">
        <f>SUM(N22-N62)</f>
        <v>0</v>
      </c>
      <c r="O65"/>
    </row>
    <row r="66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81" t="s">
        <v>120</v>
      </c>
      <c r="C1" s="6"/>
      <c r="D1" s="6"/>
      <c r="E1" s="6" t="s">
        <v>122</v>
      </c>
      <c r="F1" s="6"/>
      <c r="G1" s="6"/>
      <c r="H1" s="6" t="s">
        <v>121</v>
      </c>
    </row>
    <row r="2" spans="1:9" x14ac:dyDescent="0.25">
      <c r="B2" s="88"/>
      <c r="C2" s="89"/>
      <c r="D2" s="6"/>
      <c r="E2" s="89"/>
      <c r="F2" s="89"/>
      <c r="G2" s="6"/>
      <c r="H2" s="89"/>
      <c r="I2" s="90"/>
    </row>
    <row r="3" spans="1:9" x14ac:dyDescent="0.25">
      <c r="B3" s="83">
        <v>2011</v>
      </c>
      <c r="C3" s="83">
        <v>2012</v>
      </c>
      <c r="D3" s="82"/>
      <c r="E3" s="83">
        <v>2011</v>
      </c>
      <c r="F3" s="83">
        <v>2012</v>
      </c>
      <c r="G3" s="82"/>
      <c r="H3" s="83">
        <v>2011</v>
      </c>
      <c r="I3" s="83">
        <v>2012</v>
      </c>
    </row>
    <row r="4" spans="1:9" x14ac:dyDescent="0.25">
      <c r="A4" s="81" t="s">
        <v>117</v>
      </c>
      <c r="B4" s="84">
        <v>681264</v>
      </c>
      <c r="C4" s="84">
        <v>508315</v>
      </c>
      <c r="D4" s="85"/>
      <c r="E4" s="84">
        <v>69164</v>
      </c>
      <c r="F4" s="84">
        <v>63500</v>
      </c>
      <c r="G4" s="85"/>
      <c r="H4" s="84">
        <v>30500</v>
      </c>
      <c r="I4" s="84">
        <v>0</v>
      </c>
    </row>
    <row r="5" spans="1:9" x14ac:dyDescent="0.25">
      <c r="A5" s="81" t="s">
        <v>118</v>
      </c>
      <c r="B5" s="84">
        <v>819790</v>
      </c>
      <c r="C5" s="84">
        <v>547675</v>
      </c>
      <c r="D5" s="85"/>
      <c r="E5" s="84">
        <v>96398</v>
      </c>
      <c r="F5" s="84">
        <v>93050</v>
      </c>
      <c r="G5" s="85"/>
      <c r="H5" s="84">
        <v>20000</v>
      </c>
      <c r="I5" s="84">
        <v>20000</v>
      </c>
    </row>
    <row r="6" spans="1:9" x14ac:dyDescent="0.25">
      <c r="A6" s="81" t="s">
        <v>119</v>
      </c>
      <c r="B6" s="86">
        <f>SUM(B4-B5)</f>
        <v>-138526</v>
      </c>
      <c r="C6" s="86">
        <f>SUM(C4-C5)</f>
        <v>-39360</v>
      </c>
      <c r="D6" s="87"/>
      <c r="E6" s="86">
        <f>SUM(E4-E5)</f>
        <v>-27234</v>
      </c>
      <c r="F6" s="86">
        <f>SUM(F4-F5)</f>
        <v>-29550</v>
      </c>
      <c r="G6" s="87"/>
      <c r="H6" s="86">
        <f>SUM(H4-H5)</f>
        <v>10500</v>
      </c>
      <c r="I6" s="86">
        <f>SUM(I4-I5)</f>
        <v>-20000</v>
      </c>
    </row>
    <row r="10" spans="1:9" x14ac:dyDescent="0.25">
      <c r="A10" s="91"/>
      <c r="B10" s="91"/>
    </row>
    <row r="12" spans="1:9" x14ac:dyDescent="0.25">
      <c r="A12" s="6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2020-01-13T16:52:14Z</dcterms:modified>
</cp:coreProperties>
</file>