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2\"/>
    </mc:Choice>
  </mc:AlternateContent>
  <xr:revisionPtr revIDLastSave="0" documentId="13_ncr:1_{E2EE5F2D-CEB7-47F9-843B-A190BD1595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2011 VS 2012 by Class" sheetId="6" state="hidden" r:id="rId6"/>
  </sheets>
  <externalReferences>
    <externalReference r:id="rId7"/>
  </externalReferences>
  <definedNames>
    <definedName name="_xlnm.Print_Area" localSheetId="1">BS!$E$4:$V$47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Statement'!$A$1:$P$73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BS!$E$3:$M$48</definedName>
    <definedName name="Report" localSheetId="1">BS!$A$3:$M$48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9" i="1" l="1"/>
  <c r="U19" i="1"/>
  <c r="T19" i="1"/>
  <c r="S19" i="1"/>
  <c r="R19" i="1"/>
  <c r="Q19" i="1"/>
  <c r="P19" i="1"/>
  <c r="O19" i="1"/>
  <c r="N19" i="1"/>
  <c r="M19" i="1"/>
  <c r="L19" i="1"/>
  <c r="K19" i="1"/>
  <c r="D25" i="3"/>
  <c r="D24" i="3"/>
  <c r="E24" i="3"/>
  <c r="F25" i="3"/>
  <c r="E25" i="3"/>
  <c r="J47" i="1" l="1"/>
  <c r="J43" i="1"/>
  <c r="J31" i="1"/>
  <c r="J20" i="1"/>
  <c r="J26" i="1" s="1"/>
  <c r="J34" i="1" l="1"/>
  <c r="J48" i="1"/>
  <c r="N15" i="4"/>
  <c r="N53" i="4"/>
  <c r="J18" i="2" l="1"/>
  <c r="N51" i="4" l="1"/>
  <c r="N13" i="4"/>
  <c r="N43" i="4" l="1"/>
  <c r="N40" i="4"/>
  <c r="N9" i="4" l="1"/>
  <c r="N10" i="4"/>
  <c r="N11" i="4"/>
  <c r="N12" i="4"/>
  <c r="N14" i="4"/>
  <c r="N16" i="4"/>
  <c r="N60" i="4" l="1"/>
  <c r="G31" i="2" l="1"/>
  <c r="G15" i="2"/>
  <c r="G24" i="2"/>
  <c r="G20" i="2"/>
  <c r="G19" i="2"/>
  <c r="G18" i="2"/>
  <c r="G16" i="2"/>
  <c r="G14" i="2"/>
  <c r="G9" i="2"/>
  <c r="N23" i="4"/>
  <c r="B9" i="3"/>
  <c r="C9" i="3" s="1"/>
  <c r="D9" i="3" s="1"/>
  <c r="E9" i="3" s="1"/>
  <c r="F9" i="3" s="1"/>
  <c r="G9" i="3" s="1"/>
  <c r="H9" i="3" s="1"/>
  <c r="I9" i="3" s="1"/>
  <c r="J9" i="3" s="1"/>
  <c r="K9" i="3" s="1"/>
  <c r="L9" i="3" s="1"/>
  <c r="M9" i="3" s="1"/>
  <c r="N9" i="3" s="1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61" i="4"/>
  <c r="N44" i="4"/>
  <c r="N42" i="4"/>
  <c r="N34" i="4"/>
  <c r="J68" i="4"/>
  <c r="J55" i="4"/>
  <c r="J45" i="4"/>
  <c r="J27" i="4"/>
  <c r="J18" i="4"/>
  <c r="N4" i="5"/>
  <c r="N5" i="5"/>
  <c r="N6" i="5"/>
  <c r="N7" i="5"/>
  <c r="N8" i="5"/>
  <c r="N9" i="5"/>
  <c r="N10" i="5"/>
  <c r="N12" i="5"/>
  <c r="N13" i="5"/>
  <c r="N14" i="5"/>
  <c r="N15" i="5"/>
  <c r="N16" i="5"/>
  <c r="N17" i="5"/>
  <c r="N18" i="5"/>
  <c r="N19" i="5"/>
  <c r="N21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9" i="5"/>
  <c r="N40" i="5"/>
  <c r="N41" i="5"/>
  <c r="N42" i="5"/>
  <c r="N43" i="5"/>
  <c r="N44" i="5"/>
  <c r="N45" i="5"/>
  <c r="N46" i="5"/>
  <c r="N48" i="5"/>
  <c r="N49" i="5"/>
  <c r="N50" i="5"/>
  <c r="N51" i="5"/>
  <c r="N52" i="5"/>
  <c r="N53" i="5"/>
  <c r="N54" i="5"/>
  <c r="N55" i="5"/>
  <c r="N56" i="5"/>
  <c r="N57" i="5"/>
  <c r="N58" i="5"/>
  <c r="N59" i="5"/>
  <c r="N61" i="5"/>
  <c r="N63" i="5"/>
  <c r="N64" i="5"/>
  <c r="N3" i="5"/>
  <c r="N20" i="5"/>
  <c r="N38" i="5"/>
  <c r="N47" i="5"/>
  <c r="N60" i="5"/>
  <c r="N11" i="5"/>
  <c r="N62" i="5"/>
  <c r="N22" i="5"/>
  <c r="N50" i="4"/>
  <c r="N49" i="4"/>
  <c r="N48" i="4"/>
  <c r="N54" i="4"/>
  <c r="N52" i="4"/>
  <c r="K31" i="1"/>
  <c r="M68" i="4"/>
  <c r="L68" i="4"/>
  <c r="K68" i="4"/>
  <c r="I68" i="4"/>
  <c r="H68" i="4"/>
  <c r="G68" i="4"/>
  <c r="F68" i="4"/>
  <c r="E68" i="4"/>
  <c r="D68" i="4"/>
  <c r="C68" i="4"/>
  <c r="B68" i="4"/>
  <c r="M55" i="4"/>
  <c r="L55" i="4"/>
  <c r="K55" i="4"/>
  <c r="I55" i="4"/>
  <c r="H55" i="4"/>
  <c r="G55" i="4"/>
  <c r="F55" i="4"/>
  <c r="E55" i="4"/>
  <c r="D55" i="4"/>
  <c r="C55" i="4"/>
  <c r="B55" i="4"/>
  <c r="M45" i="4"/>
  <c r="L45" i="4"/>
  <c r="K45" i="4"/>
  <c r="I45" i="4"/>
  <c r="H45" i="4"/>
  <c r="G45" i="4"/>
  <c r="F45" i="4"/>
  <c r="E45" i="4"/>
  <c r="D45" i="4"/>
  <c r="C45" i="4"/>
  <c r="B45" i="4"/>
  <c r="C18" i="4"/>
  <c r="B18" i="4"/>
  <c r="M27" i="4"/>
  <c r="L27" i="4"/>
  <c r="K27" i="4"/>
  <c r="I27" i="4"/>
  <c r="H27" i="4"/>
  <c r="G27" i="4"/>
  <c r="C27" i="4"/>
  <c r="B27" i="4"/>
  <c r="F27" i="4"/>
  <c r="E27" i="4"/>
  <c r="D27" i="4"/>
  <c r="M18" i="4"/>
  <c r="L18" i="4"/>
  <c r="K18" i="4"/>
  <c r="I18" i="4"/>
  <c r="H18" i="4"/>
  <c r="G18" i="4"/>
  <c r="F18" i="4"/>
  <c r="E18" i="4"/>
  <c r="D18" i="4"/>
  <c r="C6" i="6"/>
  <c r="B6" i="6"/>
  <c r="F6" i="6"/>
  <c r="E6" i="6"/>
  <c r="I6" i="6"/>
  <c r="H6" i="6"/>
  <c r="N38" i="4"/>
  <c r="C20" i="3"/>
  <c r="D20" i="3" s="1"/>
  <c r="C14" i="3"/>
  <c r="K21" i="1" s="1"/>
  <c r="H18" i="2"/>
  <c r="I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7" i="4"/>
  <c r="N66" i="4"/>
  <c r="N65" i="4"/>
  <c r="N64" i="4"/>
  <c r="N63" i="4"/>
  <c r="N62" i="4"/>
  <c r="N59" i="4"/>
  <c r="N58" i="4"/>
  <c r="N41" i="4"/>
  <c r="N39" i="4"/>
  <c r="N37" i="4"/>
  <c r="N36" i="4"/>
  <c r="N35" i="4"/>
  <c r="N33" i="4"/>
  <c r="N22" i="4"/>
  <c r="N21" i="4"/>
  <c r="J19" i="2"/>
  <c r="L19" i="2"/>
  <c r="N19" i="2"/>
  <c r="P19" i="2"/>
  <c r="R19" i="2"/>
  <c r="L31" i="1"/>
  <c r="M31" i="1"/>
  <c r="N31" i="1"/>
  <c r="O31" i="1"/>
  <c r="P31" i="1"/>
  <c r="Q31" i="1"/>
  <c r="R31" i="1"/>
  <c r="S31" i="1"/>
  <c r="T31" i="1"/>
  <c r="U31" i="1"/>
  <c r="V31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E29" i="4" l="1"/>
  <c r="C29" i="4"/>
  <c r="S24" i="2"/>
  <c r="D14" i="3"/>
  <c r="L21" i="1" s="1"/>
  <c r="N65" i="5"/>
  <c r="S15" i="2"/>
  <c r="K22" i="1"/>
  <c r="G12" i="2" s="1"/>
  <c r="S9" i="2"/>
  <c r="K23" i="1"/>
  <c r="G13" i="2" s="1"/>
  <c r="E20" i="3"/>
  <c r="L23" i="1"/>
  <c r="S16" i="2"/>
  <c r="S20" i="2"/>
  <c r="I14" i="2"/>
  <c r="S19" i="2"/>
  <c r="J29" i="4"/>
  <c r="S18" i="2"/>
  <c r="N68" i="4"/>
  <c r="L70" i="4"/>
  <c r="N55" i="4"/>
  <c r="J70" i="4"/>
  <c r="H70" i="4"/>
  <c r="I24" i="3" s="1"/>
  <c r="I70" i="4"/>
  <c r="N45" i="4"/>
  <c r="M70" i="4"/>
  <c r="N24" i="3" s="1"/>
  <c r="E70" i="4"/>
  <c r="K29" i="4"/>
  <c r="I29" i="4"/>
  <c r="N27" i="4"/>
  <c r="L29" i="4"/>
  <c r="H29" i="4"/>
  <c r="G29" i="4"/>
  <c r="D29" i="4"/>
  <c r="F29" i="4"/>
  <c r="B70" i="4"/>
  <c r="F70" i="4"/>
  <c r="K70" i="4"/>
  <c r="C70" i="4"/>
  <c r="G70" i="4"/>
  <c r="D70" i="4"/>
  <c r="M29" i="4"/>
  <c r="B29" i="4"/>
  <c r="N18" i="4"/>
  <c r="N25" i="3" l="1"/>
  <c r="M24" i="3"/>
  <c r="M25" i="3"/>
  <c r="L24" i="3"/>
  <c r="J24" i="3"/>
  <c r="K25" i="3"/>
  <c r="F24" i="3"/>
  <c r="G25" i="3"/>
  <c r="I25" i="3"/>
  <c r="H24" i="3"/>
  <c r="H25" i="3"/>
  <c r="G24" i="3"/>
  <c r="K24" i="3"/>
  <c r="L25" i="3"/>
  <c r="J25" i="3"/>
  <c r="C24" i="3"/>
  <c r="L22" i="1"/>
  <c r="H12" i="2" s="1"/>
  <c r="C26" i="3"/>
  <c r="E14" i="3"/>
  <c r="F14" i="3" s="1"/>
  <c r="J50" i="1"/>
  <c r="H13" i="2"/>
  <c r="F20" i="3"/>
  <c r="M23" i="1"/>
  <c r="J14" i="2"/>
  <c r="J73" i="4"/>
  <c r="O7" i="2" s="1"/>
  <c r="L73" i="4"/>
  <c r="Q7" i="2" s="1"/>
  <c r="I73" i="4"/>
  <c r="N7" i="2" s="1"/>
  <c r="H73" i="4"/>
  <c r="M7" i="2" s="1"/>
  <c r="F73" i="4"/>
  <c r="K7" i="2" s="1"/>
  <c r="E73" i="4"/>
  <c r="J7" i="2" s="1"/>
  <c r="M73" i="4"/>
  <c r="R7" i="2" s="1"/>
  <c r="K73" i="4"/>
  <c r="P7" i="2" s="1"/>
  <c r="B73" i="4"/>
  <c r="G7" i="2" s="1"/>
  <c r="G73" i="4"/>
  <c r="L7" i="2" s="1"/>
  <c r="N29" i="4"/>
  <c r="D73" i="4"/>
  <c r="I7" i="2" s="1"/>
  <c r="C73" i="4"/>
  <c r="H7" i="2" s="1"/>
  <c r="N70" i="4"/>
  <c r="M21" i="1" l="1"/>
  <c r="M22" i="1"/>
  <c r="K38" i="1"/>
  <c r="G17" i="2" s="1"/>
  <c r="D23" i="3"/>
  <c r="N23" i="1"/>
  <c r="J13" i="2" s="1"/>
  <c r="G20" i="3"/>
  <c r="I13" i="2"/>
  <c r="N21" i="1"/>
  <c r="G14" i="3"/>
  <c r="L14" i="2"/>
  <c r="K14" i="2"/>
  <c r="N22" i="1"/>
  <c r="N73" i="4"/>
  <c r="K46" i="1"/>
  <c r="K47" i="1" s="1"/>
  <c r="S7" i="2"/>
  <c r="J12" i="2" l="1"/>
  <c r="I12" i="2"/>
  <c r="D26" i="3"/>
  <c r="E23" i="3" s="1"/>
  <c r="E26" i="3" s="1"/>
  <c r="K43" i="1"/>
  <c r="K48" i="1" s="1"/>
  <c r="L46" i="1"/>
  <c r="L47" i="1" s="1"/>
  <c r="O23" i="1"/>
  <c r="K13" i="2" s="1"/>
  <c r="H20" i="3"/>
  <c r="O21" i="1"/>
  <c r="H14" i="3"/>
  <c r="S14" i="2"/>
  <c r="O22" i="1"/>
  <c r="G21" i="2"/>
  <c r="L38" i="1" l="1"/>
  <c r="L43" i="1" s="1"/>
  <c r="L48" i="1" s="1"/>
  <c r="M38" i="1"/>
  <c r="F23" i="3"/>
  <c r="F26" i="3" s="1"/>
  <c r="G23" i="3" s="1"/>
  <c r="G26" i="3" s="1"/>
  <c r="M46" i="1"/>
  <c r="N46" i="1" s="1"/>
  <c r="O46" i="1" s="1"/>
  <c r="P23" i="1"/>
  <c r="I20" i="3"/>
  <c r="I14" i="3"/>
  <c r="P21" i="1"/>
  <c r="P22" i="1"/>
  <c r="K12" i="2"/>
  <c r="G29" i="2"/>
  <c r="I17" i="2" l="1"/>
  <c r="I21" i="2" s="1"/>
  <c r="I29" i="2" s="1"/>
  <c r="H17" i="2"/>
  <c r="H21" i="2" s="1"/>
  <c r="H29" i="2" s="1"/>
  <c r="M43" i="1"/>
  <c r="N38" i="1"/>
  <c r="N43" i="1" s="1"/>
  <c r="N47" i="1"/>
  <c r="M47" i="1"/>
  <c r="Q23" i="1"/>
  <c r="M13" i="2" s="1"/>
  <c r="J20" i="3"/>
  <c r="L13" i="2"/>
  <c r="J14" i="3"/>
  <c r="Q21" i="1"/>
  <c r="Q22" i="1"/>
  <c r="L12" i="2"/>
  <c r="G33" i="2"/>
  <c r="K20" i="1" s="1"/>
  <c r="O38" i="1"/>
  <c r="H23" i="3"/>
  <c r="H26" i="3" s="1"/>
  <c r="O47" i="1"/>
  <c r="P46" i="1"/>
  <c r="M48" i="1" l="1"/>
  <c r="J17" i="2"/>
  <c r="J21" i="2" s="1"/>
  <c r="K26" i="1"/>
  <c r="K34" i="1" s="1"/>
  <c r="K50" i="1" s="1"/>
  <c r="N48" i="1"/>
  <c r="R23" i="1"/>
  <c r="N13" i="2" s="1"/>
  <c r="K20" i="3"/>
  <c r="M12" i="2"/>
  <c r="K14" i="3"/>
  <c r="R21" i="1"/>
  <c r="R22" i="1"/>
  <c r="H31" i="2"/>
  <c r="H33" i="2" s="1"/>
  <c r="L20" i="1" s="1"/>
  <c r="O43" i="1"/>
  <c r="O48" i="1" s="1"/>
  <c r="K17" i="2"/>
  <c r="K21" i="2" s="1"/>
  <c r="K29" i="2" s="1"/>
  <c r="P38" i="1"/>
  <c r="I23" i="3"/>
  <c r="I26" i="3" s="1"/>
  <c r="G35" i="2"/>
  <c r="Q46" i="1"/>
  <c r="P47" i="1"/>
  <c r="N12" i="2" l="1"/>
  <c r="L20" i="3"/>
  <c r="S23" i="1"/>
  <c r="O13" i="2" s="1"/>
  <c r="S21" i="1"/>
  <c r="L14" i="3"/>
  <c r="S22" i="1"/>
  <c r="L17" i="2"/>
  <c r="P43" i="1"/>
  <c r="P48" i="1" s="1"/>
  <c r="J29" i="2"/>
  <c r="Q38" i="1"/>
  <c r="J23" i="3"/>
  <c r="J26" i="3" s="1"/>
  <c r="I31" i="2"/>
  <c r="I33" i="2" s="1"/>
  <c r="M20" i="1" s="1"/>
  <c r="L26" i="1"/>
  <c r="L34" i="1" s="1"/>
  <c r="L50" i="1" s="1"/>
  <c r="Q47" i="1"/>
  <c r="R46" i="1"/>
  <c r="H35" i="2"/>
  <c r="O12" i="2" l="1"/>
  <c r="M20" i="3"/>
  <c r="T23" i="1"/>
  <c r="T21" i="1"/>
  <c r="M14" i="3"/>
  <c r="T22" i="1"/>
  <c r="R38" i="1"/>
  <c r="K23" i="3"/>
  <c r="K26" i="3" s="1"/>
  <c r="M17" i="2"/>
  <c r="M21" i="2" s="1"/>
  <c r="M29" i="2" s="1"/>
  <c r="Q43" i="1"/>
  <c r="Q48" i="1" s="1"/>
  <c r="L21" i="2"/>
  <c r="S46" i="1"/>
  <c r="R47" i="1"/>
  <c r="I35" i="2" l="1"/>
  <c r="P12" i="2"/>
  <c r="N20" i="3"/>
  <c r="V23" i="1" s="1"/>
  <c r="U23" i="1"/>
  <c r="P13" i="2"/>
  <c r="N14" i="3"/>
  <c r="V21" i="1" s="1"/>
  <c r="U21" i="1"/>
  <c r="V22" i="1"/>
  <c r="U22" i="1"/>
  <c r="L23" i="3"/>
  <c r="L26" i="3" s="1"/>
  <c r="S38" i="1"/>
  <c r="L29" i="2"/>
  <c r="R43" i="1"/>
  <c r="R48" i="1" s="1"/>
  <c r="N17" i="2"/>
  <c r="T46" i="1"/>
  <c r="S47" i="1"/>
  <c r="M26" i="1"/>
  <c r="M34" i="1" s="1"/>
  <c r="M50" i="1" s="1"/>
  <c r="J31" i="2"/>
  <c r="J33" i="2" s="1"/>
  <c r="R13" i="2" l="1"/>
  <c r="Q12" i="2"/>
  <c r="Q13" i="2"/>
  <c r="R12" i="2"/>
  <c r="S43" i="1"/>
  <c r="S48" i="1" s="1"/>
  <c r="O17" i="2"/>
  <c r="O21" i="2" s="1"/>
  <c r="O29" i="2" s="1"/>
  <c r="N21" i="2"/>
  <c r="T38" i="1"/>
  <c r="M23" i="3"/>
  <c r="M26" i="3" s="1"/>
  <c r="T47" i="1"/>
  <c r="U46" i="1"/>
  <c r="N20" i="1"/>
  <c r="S13" i="2" l="1"/>
  <c r="S12" i="2"/>
  <c r="N29" i="2"/>
  <c r="U38" i="1"/>
  <c r="N23" i="3"/>
  <c r="P17" i="2"/>
  <c r="P21" i="2" s="1"/>
  <c r="P29" i="2" s="1"/>
  <c r="T43" i="1"/>
  <c r="T48" i="1" s="1"/>
  <c r="K31" i="2"/>
  <c r="K33" i="2" s="1"/>
  <c r="N26" i="1"/>
  <c r="N34" i="1" s="1"/>
  <c r="N50" i="1" s="1"/>
  <c r="U47" i="1"/>
  <c r="V46" i="1"/>
  <c r="V47" i="1" s="1"/>
  <c r="J35" i="2"/>
  <c r="N26" i="3" l="1"/>
  <c r="V38" i="1" s="1"/>
  <c r="U43" i="1"/>
  <c r="U48" i="1" s="1"/>
  <c r="Q17" i="2"/>
  <c r="Q21" i="2" s="1"/>
  <c r="O20" i="1"/>
  <c r="R17" i="2" l="1"/>
  <c r="S17" i="2" s="1"/>
  <c r="V43" i="1"/>
  <c r="V48" i="1" s="1"/>
  <c r="K35" i="2"/>
  <c r="Q29" i="2"/>
  <c r="L31" i="2"/>
  <c r="L33" i="2" s="1"/>
  <c r="O26" i="1"/>
  <c r="O34" i="1" s="1"/>
  <c r="O50" i="1" s="1"/>
  <c r="R21" i="2" l="1"/>
  <c r="R29" i="2" s="1"/>
  <c r="S29" i="2" s="1"/>
  <c r="P20" i="1"/>
  <c r="S21" i="2" l="1"/>
  <c r="P26" i="1"/>
  <c r="P34" i="1" s="1"/>
  <c r="P50" i="1" s="1"/>
  <c r="M31" i="2"/>
  <c r="M33" i="2" s="1"/>
  <c r="L35" i="2"/>
  <c r="Q20" i="1" l="1"/>
  <c r="N31" i="2" l="1"/>
  <c r="N33" i="2" s="1"/>
  <c r="Q26" i="1"/>
  <c r="Q34" i="1" s="1"/>
  <c r="Q50" i="1" s="1"/>
  <c r="M35" i="2"/>
  <c r="R20" i="1" l="1"/>
  <c r="R26" i="1" l="1"/>
  <c r="R34" i="1" s="1"/>
  <c r="R50" i="1" s="1"/>
  <c r="O31" i="2"/>
  <c r="O33" i="2" s="1"/>
  <c r="N35" i="2"/>
  <c r="S20" i="1" l="1"/>
  <c r="P31" i="2" l="1"/>
  <c r="P33" i="2" s="1"/>
  <c r="S26" i="1"/>
  <c r="S34" i="1" s="1"/>
  <c r="S50" i="1" s="1"/>
  <c r="O35" i="2"/>
  <c r="T20" i="1" l="1"/>
  <c r="T26" i="1" l="1"/>
  <c r="T34" i="1" s="1"/>
  <c r="T50" i="1" s="1"/>
  <c r="Q31" i="2"/>
  <c r="Q33" i="2" s="1"/>
  <c r="P35" i="2"/>
  <c r="U20" i="1" l="1"/>
  <c r="R31" i="2" l="1"/>
  <c r="R33" i="2" s="1"/>
  <c r="U26" i="1"/>
  <c r="U34" i="1" s="1"/>
  <c r="U50" i="1" s="1"/>
  <c r="Q35" i="2"/>
  <c r="V20" i="1" l="1"/>
  <c r="V26" i="1" l="1"/>
  <c r="V34" i="1" s="1"/>
  <c r="V50" i="1" s="1"/>
  <c r="R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  <author>Kelcy M. Boettcher</author>
  </authors>
  <commentList>
    <comment ref="C10" authorId="0" shapeId="0" xr:uid="{00C6F537-6DEB-45F4-A4DA-7FBE83559EE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 &amp; ads</t>
        </r>
      </text>
    </comment>
    <comment ref="D10" authorId="1" shapeId="0" xr:uid="{12EF1B44-A8E8-4029-8915-7A73F283B92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J10" authorId="0" shapeId="0" xr:uid="{3A3C80D2-AB86-4EC6-8579-3D583861DC0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$8000 ATV/UTV net</t>
        </r>
      </text>
    </comment>
    <comment ref="N10" authorId="2" shapeId="0" xr:uid="{00000000-0006-0000-00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$70,000 calendar gross ($20,000 net) &amp; $8000 net ATV/UTV)</t>
        </r>
      </text>
    </comment>
    <comment ref="N11" authorId="0" shapeId="0" xr:uid="{C279BB75-3E29-4B51-86A5-7A352500E6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$525/mo sustaining membership revenue, June membership drive</t>
        </r>
      </text>
    </comment>
    <comment ref="N13" authorId="1" shapeId="0" xr:uid="{81E4AF8D-C16B-4467-AFDA-3D4F7B228EA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70% HRP billable ($2730 per month) +$2166 outside contractor per month</t>
        </r>
      </text>
    </comment>
    <comment ref="N16" authorId="0" shapeId="0" xr:uid="{A17237C5-E2DA-4852-B2F2-ED8FDAEBF34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$34,200 EXPO </t>
        </r>
      </text>
    </comment>
    <comment ref="I22" authorId="0" shapeId="0" xr:uid="{416907D2-9BFF-420B-86DA-1D64033917B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$12,000 expense</t>
        </r>
      </text>
    </comment>
    <comment ref="N22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calendar expense ($20,000 net)</t>
        </r>
      </text>
    </comment>
    <comment ref="C33" authorId="0" shapeId="0" xr:uid="{7D4CA910-8FD0-4147-88CE-1DAD3DE31A65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$20,000 bonus (31%)</t>
        </r>
      </text>
    </comment>
    <comment ref="D33" authorId="0" shapeId="0" xr:uid="{D4CA8EAF-79D2-449E-B1A6-015D097AE4C1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$400 admin support</t>
        </r>
      </text>
    </comment>
    <comment ref="E33" authorId="0" shapeId="0" xr:uid="{D8228CEA-40BB-4E48-A7D3-1BBDDFAEB5CE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$800 admin support</t>
        </r>
      </text>
    </comment>
    <comment ref="G33" authorId="0" shapeId="0" xr:uid="{BA87565E-1F51-4602-8A21-707097E10CC4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$800 admin support</t>
        </r>
      </text>
    </comment>
    <comment ref="L33" authorId="0" shapeId="0" xr:uid="{3907B022-7161-4578-8925-22BD8A5975E0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$1000 admin support</t>
        </r>
      </text>
    </comment>
    <comment ref="M33" authorId="0" shapeId="0" xr:uid="{EFE52355-0F36-4C70-9BB1-8B159767B01F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$1000 admin support</t>
        </r>
      </text>
    </comment>
    <comment ref="B37" authorId="0" shapeId="0" xr:uid="{1715DAE7-BF99-4899-9201-C5D639EEF7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$2900 '22 sponsor gift Browning knives</t>
        </r>
      </text>
    </comment>
    <comment ref="D37" authorId="0" shapeId="0" xr:uid="{EA765EFC-10C3-4F9D-9B62-4C0D09AA588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chapter reward shirts</t>
        </r>
      </text>
    </comment>
    <comment ref="C48" authorId="0" shapeId="0" xr:uid="{69DF0A79-B7AB-452F-AD39-A75795C6AFBD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$20,000 bonus (59%)</t>
        </r>
      </text>
    </comment>
    <comment ref="B50" authorId="0" shapeId="0" xr:uid="{635D8870-D490-4DF0-B52D-5900A107EE5B}">
      <text>
        <r>
          <rPr>
            <sz val="9"/>
            <color indexed="81"/>
            <rFont val="Tahoma"/>
            <family val="2"/>
          </rPr>
          <t>$1500 state meeting expense, $750 lobbying fee</t>
        </r>
      </text>
    </comment>
    <comment ref="K50" authorId="0" shapeId="0" xr:uid="{B5AB3EE7-61F1-4127-BFFA-741332F3A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M50" authorId="0" shapeId="0" xr:uid="{8B0691EF-D898-455E-A388-A79AC5BBA2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$180 WWF membership</t>
        </r>
      </text>
    </comment>
    <comment ref="N51" authorId="1" shapeId="0" xr:uid="{9010FAC4-F2B9-49FC-BCB1-2DD37B75F39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$3900 HRP &amp; $2166 outside contractor estimate per month</t>
        </r>
      </text>
    </comment>
    <comment ref="F53" authorId="0" shapeId="0" xr:uid="{025F5A32-938C-48F7-96FB-BD12AF8D864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sponsorship</t>
        </r>
      </text>
    </comment>
    <comment ref="B54" authorId="0" shapeId="0" xr:uid="{9CD0B202-D898-4649-9FDC-90744D56ED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</t>
        </r>
      </text>
    </comment>
    <comment ref="C54" authorId="0" shapeId="0" xr:uid="{4A72311A-251E-41EE-82D5-6484F27AAB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Wis Wetlands Assoc conference, D&amp;G contest fee, Constant Contact</t>
        </r>
      </text>
    </comment>
    <comment ref="D54" authorId="0" shapeId="0" xr:uid="{90128161-9B20-4960-8850-5236BE9ACC4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E54" authorId="0" shapeId="0" xr:uid="{544130AB-340F-4A4A-8EAD-F658FBB587F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$175 Website, $325 DCCE ad, $1500 EXPO sponsorship</t>
        </r>
      </text>
    </comment>
    <comment ref="F54" authorId="0" shapeId="0" xr:uid="{27312348-0916-4BCC-9D85-45A04BDE12F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L54" authorId="0" shapeId="0" xr:uid="{FF6C079F-5052-4677-B790-F16023CE4E9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C58" authorId="0" shapeId="0" xr:uid="{3FDD29B9-A0BC-4E77-B314-33EDD1A2FD8B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$20,000 bonus (10%)</t>
        </r>
      </text>
    </comment>
    <comment ref="I65" authorId="0" shapeId="0" xr:uid="{EBB90372-16E5-464C-A053-5E6AEEA2EE2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Compilation</t>
        </r>
      </text>
    </comment>
    <comment ref="K65" authorId="0" shapeId="0" xr:uid="{4325BAA5-58F3-4212-B011-9268694BD84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990 filing</t>
        </r>
      </text>
    </comment>
    <comment ref="A67" authorId="1" shapeId="0" xr:uid="{00000000-0006-0000-0000-00000B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</authors>
  <commentList>
    <comment ref="J14" authorId="0" shapeId="0" xr:uid="{40B9BBD5-D93C-4BB2-90D9-82E1AC61964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P24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printing</t>
        </r>
      </text>
    </comment>
    <comment ref="J33" authorId="1" shapeId="0" xr:uid="{71B74CFF-0D6F-428C-B246-F799B7440C8F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($36,737.84)</t>
        </r>
      </text>
    </comment>
    <comment ref="J39" authorId="0" shapeId="0" xr:uid="{3485CB6A-0FF7-416E-8E82-E05D16BDA3D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prizes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  <author>Owner</author>
    <author>Kelcy Boettcher</author>
  </authors>
  <commentList>
    <comment ref="A4" authorId="0" shapeId="0" xr:uid="{00000000-0006-0000-03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>$50,000 grant, $15,000 reimbursed, $26389.06 billed to grant, $8160 balance</t>
        </r>
        <r>
          <rPr>
            <sz val="12"/>
            <color indexed="81"/>
            <rFont val="Tahoma"/>
            <family val="2"/>
          </rPr>
          <t xml:space="preserve">
</t>
        </r>
      </text>
    </comment>
    <comment ref="A5" authorId="1" shapeId="0" xr:uid="{5416D182-B35C-42B3-9A13-BFAB18A23BA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6" authorId="2" shapeId="0" xr:uid="{00000000-0006-0000-03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$65,000 grant ($80,000 including partner $s), $78,300 reimbursed, $2700 invoiced</t>
        </r>
      </text>
    </comment>
    <comment ref="D8" authorId="1" shapeId="0" xr:uid="{297CAF76-A153-4113-93CD-0E046DA3A96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$15,000 Duck Stamp, USFWS portion reimbursement</t>
        </r>
      </text>
    </comment>
    <comment ref="F8" authorId="1" shapeId="0" xr:uid="{DF1C587A-5C6F-4D16-9B62-DEA48FDB3E0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Small NAWCA closeout</t>
        </r>
      </text>
    </comment>
    <comment ref="I8" authorId="2" shapeId="0" xr:uid="{00000000-0006-0000-0300-000005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Duck Stamp reimbursement</t>
        </r>
      </text>
    </comment>
    <comment ref="C25" authorId="2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</t>
        </r>
      </text>
    </comment>
    <comment ref="H25" authorId="1" shapeId="0" xr:uid="{73271BED-8192-4B8E-9148-359B4FD4B3D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Duck stamp payment to HRP</t>
        </r>
      </text>
    </comment>
    <comment ref="I25" authorId="2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payment to HRP </t>
        </r>
      </text>
    </comment>
    <comment ref="J25" authorId="1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</authors>
  <commentList>
    <comment ref="C4" authorId="0" shapeId="0" xr:uid="{9066C6A1-4668-438B-9AD2-760633D0F6B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4" authorId="0" shapeId="0" xr:uid="{5000FF3E-6E57-4FE1-9FD8-1A83CFA6D9B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I4" authorId="1" shapeId="0" xr:uid="{FD88709F-9E5A-4656-BF48-55154C23364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- $20,000 income</t>
        </r>
      </text>
    </comment>
    <comment ref="C9" authorId="1" shapeId="0" xr:uid="{173BF701-5A11-485B-BFFD-C0D8C0C9045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$1500 EXPO</t>
        </r>
      </text>
    </comment>
    <comment ref="D9" authorId="1" shapeId="0" xr:uid="{593377AE-BFC5-4C7D-9E3B-2FB1214B83E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EXPO</t>
        </r>
      </text>
    </comment>
    <comment ref="E9" authorId="1" shapeId="0" xr:uid="{011BDC10-74C6-49FA-B27F-FD63B0FACB6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$25,192.50 PPP loan forgiveness (est.), $3000 EXPO</t>
        </r>
      </text>
    </comment>
    <comment ref="F9" authorId="1" shapeId="0" xr:uid="{B0AA402A-9D80-4CF0-B946-FF3AE96BAB6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$1500 EXPO</t>
        </r>
      </text>
    </comment>
    <comment ref="G9" authorId="1" shapeId="0" xr:uid="{FB95C921-77EB-4385-BAA4-1F564E64564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EXPO</t>
        </r>
      </text>
    </comment>
    <comment ref="H9" authorId="1" shapeId="0" xr:uid="{008360E2-0AEC-45BB-9C4A-99AF14F74EF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EXPO</t>
        </r>
      </text>
    </comment>
    <comment ref="I9" authorId="1" shapeId="0" xr:uid="{33520753-8FF5-4205-A9C9-6412F471290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$5000 EXPO</t>
        </r>
      </text>
    </comment>
    <comment ref="J9" authorId="1" shapeId="0" xr:uid="{3BBE364E-E262-4649-BCC3-B9247D46842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EXPO</t>
        </r>
      </text>
    </comment>
    <comment ref="I15" authorId="1" shapeId="0" xr:uid="{FDC45956-04E7-4436-BE62-B42DE0EA732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$12,000 expense</t>
        </r>
      </text>
    </comment>
    <comment ref="B30" authorId="1" shapeId="0" xr:uid="{86456E78-7B2B-432D-B0DA-EC17255224B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$4670 2021 sponsor gift Browning knives</t>
        </r>
      </text>
    </comment>
    <comment ref="G41" authorId="1" shapeId="0" xr:uid="{E0CE5365-3812-41BA-8139-8EC4BFA9164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$15,000 bonus</t>
        </r>
      </text>
    </comment>
    <comment ref="B43" authorId="1" shapeId="0" xr:uid="{75ACC614-99A4-492E-9BB3-1D2625A9A574}">
      <text>
        <r>
          <rPr>
            <sz val="9"/>
            <color indexed="81"/>
            <rFont val="Tahoma"/>
            <family val="2"/>
          </rPr>
          <t>$1500 state meeting expense</t>
        </r>
      </text>
    </comment>
    <comment ref="K43" authorId="1" shapeId="0" xr:uid="{7C7724BF-D641-4A15-8167-2C022D02CE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B46" authorId="1" shapeId="0" xr:uid="{CDDA015D-A689-40BD-B386-6C67D4C0A7E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</t>
        </r>
      </text>
    </comment>
    <comment ref="C46" authorId="1" shapeId="0" xr:uid="{3E9B0158-6402-488D-A447-62A4E55DDCD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Wis Wetlands Assoc conference, D&amp;G contest fee, Constant Contact, $500 EXPO sponsorship, $500 EXPO expense</t>
        </r>
      </text>
    </comment>
    <comment ref="D46" authorId="1" shapeId="0" xr:uid="{F79EE299-2876-4C1D-9046-F9FB03D0416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$500 membership drive, $500 EXPO</t>
        </r>
      </text>
    </comment>
    <comment ref="E46" authorId="1" shapeId="0" xr:uid="{C16F6DAB-88F9-4D4D-9AC3-D8AE46E7D1C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$175 Website, $325 DCCE ad, $500 membership drive, $1500 habitat database, $2500 EXPO</t>
        </r>
      </text>
    </comment>
    <comment ref="F46" authorId="1" shapeId="0" xr:uid="{095F46C4-B885-4486-9D41-2D69AB1AD68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$500 membership drive, $1000 habitat database, $1500 EXPO</t>
        </r>
      </text>
    </comment>
    <comment ref="G46" authorId="1" shapeId="0" xr:uid="{A7204575-2B0E-4100-98A5-4CD31295CFB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database, $2000 EXPO</t>
        </r>
      </text>
    </comment>
    <comment ref="H46" authorId="1" shapeId="0" xr:uid="{E9831D08-25A8-49A5-B635-107A284EAB0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$325 DCCE ad, $100 habitat database, $1000 EXPO</t>
        </r>
      </text>
    </comment>
    <comment ref="I46" authorId="1" shapeId="0" xr:uid="{4AE1F2DF-FD20-4C1F-AD6E-6884407BBB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database, $2000 EXPO</t>
        </r>
      </text>
    </comment>
    <comment ref="J46" authorId="1" shapeId="0" xr:uid="{8635E1AD-32EC-4A4F-B8F7-066E5BB97BE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database, $5000 EXPO</t>
        </r>
      </text>
    </comment>
    <comment ref="K46" authorId="1" shapeId="0" xr:uid="{CC561840-A72C-4309-9B5C-D454B1901E7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</t>
        </r>
      </text>
    </comment>
    <comment ref="K57" authorId="1" shapeId="0" xr:uid="{033C72D0-6CC9-46B1-A658-039BB174231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Tax filings only, no compilation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<sst xmlns="http://schemas.openxmlformats.org/spreadsheetml/2006/main" count="269" uniqueCount="149">
  <si>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</si>
  <si>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</si>
  <si>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</si>
  <si>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</si>
  <si>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</si>
  <si>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</si>
  <si>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</si>
  <si>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</si>
  <si>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</si>
  <si>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</si>
  <si>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</si>
  <si>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</si>
  <si>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</si>
  <si>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</si>
  <si>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</si>
  <si>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</si>
  <si>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</si>
  <si>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</si>
  <si>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</si>
  <si>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</si>
  <si>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</si>
  <si>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</si>
  <si>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</si>
  <si>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</si>
  <si>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</si>
  <si>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</si>
  <si>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</si>
  <si>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</si>
  <si>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</si>
  <si>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</si>
  <si>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</si>
  <si>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</si>
  <si>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</si>
  <si>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</si>
  <si>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</si>
  <si>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</si>
  <si>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</si>
  <si>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</si>
  <si>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</si>
  <si>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</si>
  <si>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</si>
  <si>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</si>
  <si>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</si>
  <si>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</si>
  <si>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</si>
  <si>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</si>
  <si>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</si>
  <si>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</si>
  <si>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</si>
  <si>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</si>
  <si>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</si>
  <si>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</si>
  <si>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</si>
  <si>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</si>
  <si>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</si>
  <si>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</si>
  <si>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</si>
  <si>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</si>
  <si>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</si>
  <si>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</si>
  <si>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</si>
  <si>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</si>
  <si>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</si>
  <si>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</si>
  <si>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</si>
  <si>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</si>
  <si>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</si>
  <si>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</si>
  <si>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</si>
  <si>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</si>
  <si>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</si>
  <si>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</si>
  <si>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</si>
  <si>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</si>
  <si>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</si>
  <si>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</si>
  <si>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</si>
  <si>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</si>
  <si>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</si>
  <si>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</si>
  <si>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</si>
  <si>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</si>
  <si>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</si>
  <si>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</si>
  <si>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</si>
  <si>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</si>
  <si>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</si>
  <si>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</si>
  <si>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</si>
  <si>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</si>
  <si>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</si>
  <si>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</si>
  <si>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</si>
  <si>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</si>
  <si>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</si>
  <si>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</si>
  <si>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</si>
  <si>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</si>
  <si>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</si>
  <si>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</si>
  <si>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</si>
  <si>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</si>
  <si>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</si>
  <si>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</si>
  <si>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</si>
  <si>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</si>
  <si>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</si>
  <si>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AR Grant Payments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</si>
  <si>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</si>
  <si>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</si>
  <si>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</si>
  <si>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</si>
  <si>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</si>
  <si>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</si>
  <si>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</si>
  <si>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</si>
  <si>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</si>
  <si>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</si>
  <si>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</si>
  <si>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</si>
  <si>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</si>
  <si>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</si>
  <si>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</si>
  <si>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</si>
  <si>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</si>
  <si>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</si>
  <si>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</si>
  <si>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</si>
  <si>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</si>
  <si>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</si>
  <si>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</si>
  <si>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</si>
  <si>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</si>
  <si>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</si>
  <si>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</si>
  <si>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</si>
  <si>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</si>
  <si>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</si>
  <si>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Small NAWCA</t>
  </si>
  <si>
    <t>Duck Stamp 2019-2021</t>
  </si>
  <si>
    <t>EXPO restricted</t>
  </si>
  <si>
    <t xml:space="preserve">2022 Budget </t>
  </si>
  <si>
    <t>2021 Actuals</t>
  </si>
  <si>
    <t>EXPO</t>
  </si>
  <si>
    <t>EXPO revenue</t>
  </si>
  <si>
    <t>Duck Stamp 2021-2022</t>
  </si>
  <si>
    <t>12.31.21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</si>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</sst>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164">
    <xf numFmtId="0" fontId="0" fillId="0" borderId="0" xfId="0"/>
    <xf numFmtId="165" fontId="1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9" fillId="0" borderId="0" xfId="0" applyFont="1"/>
    <xf numFmtId="0" fontId="11" fillId="0" borderId="0" xfId="0" applyFont="1"/>
    <xf numFmtId="166" fontId="0" fillId="0" borderId="0" xfId="1" applyNumberFormat="1" applyFont="1"/>
    <xf numFmtId="44" fontId="11" fillId="0" borderId="0" xfId="3" applyFont="1"/>
    <xf numFmtId="44" fontId="0" fillId="0" borderId="0" xfId="3" applyFont="1"/>
    <xf numFmtId="3" fontId="1" fillId="0" borderId="8" xfId="1" applyNumberFormat="1" applyBorder="1"/>
    <xf numFmtId="3" fontId="1" fillId="0" borderId="10" xfId="1" applyNumberFormat="1" applyBorder="1"/>
    <xf numFmtId="44" fontId="18" fillId="0" borderId="0" xfId="3" applyFont="1"/>
    <xf numFmtId="44" fontId="1" fillId="0" borderId="0" xfId="3" applyFont="1"/>
    <xf numFmtId="0" fontId="18" fillId="0" borderId="0" xfId="0" applyFont="1"/>
    <xf numFmtId="44" fontId="20" fillId="0" borderId="0" xfId="3" applyFont="1"/>
    <xf numFmtId="0" fontId="1" fillId="0" borderId="0" xfId="0" applyFont="1" applyAlignment="1">
      <alignment horizontal="left"/>
    </xf>
    <xf numFmtId="0" fontId="1" fillId="0" borderId="19" xfId="0" applyFont="1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0" fillId="0" borderId="0" xfId="0" applyFont="1"/>
    <xf numFmtId="44" fontId="2" fillId="0" borderId="0" xfId="3" applyFont="1"/>
    <xf numFmtId="44" fontId="0" fillId="0" borderId="0" xfId="0" applyNumberFormat="1"/>
    <xf numFmtId="44" fontId="1" fillId="0" borderId="0" xfId="0" applyNumberFormat="1" applyFont="1" applyAlignment="1">
      <alignment horizontal="left"/>
    </xf>
    <xf numFmtId="0" fontId="20" fillId="0" borderId="0" xfId="0" applyFont="1"/>
    <xf numFmtId="0" fontId="0" fillId="0" borderId="0" xfId="0" applyFill="1"/>
    <xf numFmtId="0" fontId="9" fillId="0" borderId="0" xfId="0" applyFont="1" applyFill="1" applyAlignment="1">
      <alignment horizontal="center"/>
    </xf>
    <xf numFmtId="3" fontId="1" fillId="0" borderId="0" xfId="1" applyNumberFormat="1" applyFill="1"/>
    <xf numFmtId="3" fontId="18" fillId="0" borderId="0" xfId="1" applyNumberFormat="1" applyFont="1" applyFill="1"/>
    <xf numFmtId="3" fontId="2" fillId="0" borderId="2" xfId="1" applyNumberFormat="1" applyFont="1" applyFill="1" applyBorder="1"/>
    <xf numFmtId="3" fontId="19" fillId="0" borderId="0" xfId="1" applyNumberFormat="1" applyFont="1" applyFill="1"/>
    <xf numFmtId="171" fontId="18" fillId="0" borderId="0" xfId="1" applyNumberFormat="1" applyFont="1" applyFill="1"/>
    <xf numFmtId="167" fontId="14" fillId="0" borderId="0" xfId="2" applyNumberFormat="1" applyFont="1" applyFill="1"/>
    <xf numFmtId="3" fontId="1" fillId="0" borderId="15" xfId="1" applyNumberFormat="1" applyFill="1" applyBorder="1"/>
    <xf numFmtId="3" fontId="10" fillId="0" borderId="15" xfId="1" applyNumberFormat="1" applyFont="1" applyFill="1" applyBorder="1"/>
    <xf numFmtId="3" fontId="1" fillId="0" borderId="2" xfId="1" applyNumberFormat="1" applyFill="1" applyBorder="1"/>
    <xf numFmtId="3" fontId="2" fillId="0" borderId="0" xfId="1" applyNumberFormat="1" applyFont="1" applyFill="1"/>
    <xf numFmtId="171" fontId="1" fillId="0" borderId="0" xfId="1" applyNumberFormat="1" applyFill="1"/>
    <xf numFmtId="3" fontId="2" fillId="0" borderId="3" xfId="0" applyNumberFormat="1" applyFont="1" applyFill="1" applyBorder="1"/>
    <xf numFmtId="3" fontId="1" fillId="0" borderId="0" xfId="1" applyNumberFormat="1" applyBorder="1"/>
    <xf numFmtId="0" fontId="1" fillId="0" borderId="0" xfId="0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/>
    <xf numFmtId="166" fontId="1" fillId="0" borderId="0" xfId="1" applyNumberFormat="1" applyFill="1" applyAlignment="1">
      <alignment horizontal="right"/>
    </xf>
    <xf numFmtId="0" fontId="9" fillId="0" borderId="7" xfId="0" applyFont="1" applyFill="1" applyBorder="1" applyAlignment="1">
      <alignment horizontal="right"/>
    </xf>
    <xf numFmtId="14" fontId="6" fillId="0" borderId="0" xfId="0" applyNumberFormat="1" applyFont="1" applyFill="1" applyAlignment="1">
      <alignment horizontal="center"/>
    </xf>
    <xf numFmtId="14" fontId="20" fillId="0" borderId="0" xfId="3" applyNumberFormat="1" applyFont="1" applyFill="1"/>
    <xf numFmtId="3" fontId="1" fillId="0" borderId="0" xfId="1" applyNumberFormat="1" applyFill="1" applyBorder="1"/>
    <xf numFmtId="0" fontId="0" fillId="0" borderId="0" xfId="0" applyFill="1" applyAlignment="1">
      <alignment horizontal="right"/>
    </xf>
    <xf numFmtId="0" fontId="2" fillId="0" borderId="0" xfId="0" applyFont="1" applyFill="1" applyAlignment="1">
      <alignment horizontal="right"/>
    </xf>
    <xf numFmtId="164" fontId="12" fillId="0" borderId="4" xfId="0" applyNumberFormat="1" applyFont="1" applyFill="1" applyBorder="1" applyAlignment="1">
      <alignment horizontal="center"/>
    </xf>
    <xf numFmtId="0" fontId="9" fillId="0" borderId="20" xfId="0" applyFont="1" applyFill="1" applyBorder="1" applyAlignment="1">
      <alignment horizontal="right"/>
    </xf>
    <xf numFmtId="0" fontId="0" fillId="0" borderId="7" xfId="0" applyFill="1" applyBorder="1"/>
    <xf numFmtId="0" fontId="9" fillId="0" borderId="8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170" fontId="9" fillId="0" borderId="7" xfId="0" applyNumberFormat="1" applyFont="1" applyFill="1" applyBorder="1" applyAlignment="1">
      <alignment horizontal="center"/>
    </xf>
    <xf numFmtId="0" fontId="0" fillId="0" borderId="8" xfId="0" applyFill="1" applyBorder="1"/>
    <xf numFmtId="0" fontId="0" fillId="0" borderId="10" xfId="0" applyFill="1" applyBorder="1"/>
    <xf numFmtId="0" fontId="0" fillId="0" borderId="7" xfId="0" applyFill="1" applyBorder="1" applyAlignment="1">
      <alignment horizontal="right"/>
    </xf>
    <xf numFmtId="170" fontId="1" fillId="0" borderId="7" xfId="0" applyNumberFormat="1" applyFont="1" applyFill="1" applyBorder="1" applyAlignment="1">
      <alignment horizontal="center"/>
    </xf>
    <xf numFmtId="3" fontId="1" fillId="0" borderId="8" xfId="1" applyNumberFormat="1" applyFill="1" applyBorder="1"/>
    <xf numFmtId="3" fontId="1" fillId="0" borderId="10" xfId="1" applyNumberFormat="1" applyFill="1" applyBorder="1"/>
    <xf numFmtId="3" fontId="0" fillId="0" borderId="7" xfId="0" applyNumberFormat="1" applyFill="1" applyBorder="1"/>
    <xf numFmtId="170" fontId="0" fillId="0" borderId="7" xfId="0" applyNumberFormat="1" applyFill="1" applyBorder="1" applyAlignment="1">
      <alignment horizontal="center"/>
    </xf>
    <xf numFmtId="3" fontId="18" fillId="0" borderId="8" xfId="1" applyNumberFormat="1" applyFont="1" applyFill="1" applyBorder="1"/>
    <xf numFmtId="3" fontId="18" fillId="0" borderId="10" xfId="1" applyNumberFormat="1" applyFont="1" applyFill="1" applyBorder="1"/>
    <xf numFmtId="170" fontId="2" fillId="0" borderId="11" xfId="0" applyNumberFormat="1" applyFont="1" applyFill="1" applyBorder="1" applyAlignment="1">
      <alignment horizontal="center"/>
    </xf>
    <xf numFmtId="3" fontId="2" fillId="0" borderId="11" xfId="1" applyNumberFormat="1" applyFont="1" applyFill="1" applyBorder="1"/>
    <xf numFmtId="3" fontId="2" fillId="0" borderId="9" xfId="1" applyNumberFormat="1" applyFont="1" applyFill="1" applyBorder="1"/>
    <xf numFmtId="3" fontId="2" fillId="0" borderId="13" xfId="0" applyNumberFormat="1" applyFont="1" applyFill="1" applyBorder="1"/>
    <xf numFmtId="170" fontId="2" fillId="0" borderId="7" xfId="0" applyNumberFormat="1" applyFont="1" applyFill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3" fontId="18" fillId="0" borderId="12" xfId="1" applyNumberFormat="1" applyFont="1" applyFill="1" applyBorder="1"/>
    <xf numFmtId="170" fontId="2" fillId="0" borderId="13" xfId="0" applyNumberFormat="1" applyFont="1" applyFill="1" applyBorder="1" applyAlignment="1">
      <alignment horizontal="center"/>
    </xf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70" fontId="11" fillId="0" borderId="7" xfId="0" applyNumberFormat="1" applyFont="1" applyFill="1" applyBorder="1" applyAlignment="1">
      <alignment horizontal="left"/>
    </xf>
    <xf numFmtId="0" fontId="1" fillId="0" borderId="8" xfId="0" applyFont="1" applyFill="1" applyBorder="1" applyAlignment="1">
      <alignment horizontal="center"/>
    </xf>
    <xf numFmtId="170" fontId="1" fillId="0" borderId="8" xfId="0" applyNumberFormat="1" applyFont="1" applyFill="1" applyBorder="1" applyAlignment="1">
      <alignment horizontal="center"/>
    </xf>
    <xf numFmtId="3" fontId="1" fillId="0" borderId="14" xfId="1" applyNumberFormat="1" applyFill="1" applyBorder="1"/>
    <xf numFmtId="3" fontId="1" fillId="0" borderId="12" xfId="1" applyNumberFormat="1" applyFill="1" applyBorder="1"/>
    <xf numFmtId="170" fontId="11" fillId="0" borderId="7" xfId="0" applyNumberFormat="1" applyFont="1" applyFill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ill="1" applyBorder="1"/>
    <xf numFmtId="170" fontId="20" fillId="0" borderId="7" xfId="0" applyNumberFormat="1" applyFont="1" applyFill="1" applyBorder="1" applyAlignment="1">
      <alignment horizontal="center"/>
    </xf>
    <xf numFmtId="170" fontId="20" fillId="0" borderId="7" xfId="0" applyNumberFormat="1" applyFont="1" applyFill="1" applyBorder="1" applyAlignment="1">
      <alignment horizontal="left"/>
    </xf>
    <xf numFmtId="170" fontId="20" fillId="0" borderId="8" xfId="0" applyNumberFormat="1" applyFont="1" applyFill="1" applyBorder="1" applyAlignment="1">
      <alignment horizontal="center"/>
    </xf>
    <xf numFmtId="3" fontId="1" fillId="0" borderId="11" xfId="1" applyNumberFormat="1" applyFill="1" applyBorder="1"/>
    <xf numFmtId="170" fontId="2" fillId="0" borderId="8" xfId="0" applyNumberFormat="1" applyFont="1" applyFill="1" applyBorder="1" applyAlignment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ill="1" applyBorder="1"/>
    <xf numFmtId="171" fontId="1" fillId="0" borderId="10" xfId="1" applyNumberFormat="1" applyFill="1" applyBorder="1"/>
    <xf numFmtId="3" fontId="11" fillId="0" borderId="7" xfId="0" applyNumberFormat="1" applyFont="1" applyFill="1" applyBorder="1"/>
    <xf numFmtId="170" fontId="2" fillId="0" borderId="4" xfId="0" applyNumberFormat="1" applyFont="1" applyFill="1" applyBorder="1" applyAlignment="1">
      <alignment horizontal="center"/>
    </xf>
    <xf numFmtId="3" fontId="2" fillId="0" borderId="16" xfId="0" applyNumberFormat="1" applyFont="1" applyFill="1" applyBorder="1"/>
    <xf numFmtId="3" fontId="2" fillId="0" borderId="17" xfId="0" applyNumberFormat="1" applyFont="1" applyFill="1" applyBorder="1"/>
    <xf numFmtId="3" fontId="2" fillId="0" borderId="21" xfId="0" applyNumberFormat="1" applyFont="1" applyFill="1" applyBorder="1"/>
    <xf numFmtId="0" fontId="1" fillId="0" borderId="0" xfId="0" applyFont="1" applyFill="1" applyAlignment="1">
      <alignment horizontal="right"/>
    </xf>
    <xf numFmtId="0" fontId="9" fillId="0" borderId="0" xfId="0" applyFont="1" applyFill="1" applyBorder="1" applyAlignment="1">
      <alignment horizontal="center"/>
    </xf>
    <xf numFmtId="165" fontId="4" fillId="0" borderId="0" xfId="0" applyNumberFormat="1" applyFont="1" applyFill="1"/>
    <xf numFmtId="166" fontId="4" fillId="0" borderId="0" xfId="1" applyNumberFormat="1" applyFont="1" applyFill="1"/>
    <xf numFmtId="165" fontId="2" fillId="0" borderId="0" xfId="0" applyNumberFormat="1" applyFont="1" applyFill="1"/>
    <xf numFmtId="166" fontId="0" fillId="0" borderId="0" xfId="0" applyNumberFormat="1" applyFill="1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2" fillId="0" borderId="0" xfId="0" applyFont="1" applyFill="1"/>
    <xf numFmtId="0" fontId="18" fillId="0" borderId="0" xfId="0" applyFont="1" applyFill="1"/>
    <xf numFmtId="165" fontId="5" fillId="0" borderId="0" xfId="0" applyNumberFormat="1" applyFont="1" applyFill="1"/>
    <xf numFmtId="165" fontId="19" fillId="0" borderId="0" xfId="0" applyNumberFormat="1" applyFont="1" applyFill="1"/>
    <xf numFmtId="166" fontId="18" fillId="0" borderId="0" xfId="1" applyNumberFormat="1" applyFont="1" applyFill="1" applyAlignment="1">
      <alignment horizontal="right"/>
    </xf>
    <xf numFmtId="166" fontId="1" fillId="0" borderId="0" xfId="0" applyNumberFormat="1" applyFont="1" applyFill="1"/>
    <xf numFmtId="166" fontId="8" fillId="0" borderId="0" xfId="1" applyNumberFormat="1" applyFont="1" applyFill="1" applyAlignment="1">
      <alignment horizontal="right"/>
    </xf>
    <xf numFmtId="167" fontId="1" fillId="0" borderId="0" xfId="2" applyNumberFormat="1" applyFill="1"/>
    <xf numFmtId="166" fontId="2" fillId="0" borderId="2" xfId="1" applyNumberFormat="1" applyFont="1" applyFill="1" applyBorder="1"/>
    <xf numFmtId="166" fontId="2" fillId="0" borderId="0" xfId="1" applyNumberFormat="1" applyFont="1" applyFill="1"/>
    <xf numFmtId="166" fontId="19" fillId="0" borderId="0" xfId="1" applyNumberFormat="1" applyFont="1" applyFill="1"/>
    <xf numFmtId="0" fontId="7" fillId="0" borderId="0" xfId="0" applyFont="1" applyFill="1"/>
    <xf numFmtId="166" fontId="2" fillId="0" borderId="2" xfId="1" applyNumberFormat="1" applyFont="1" applyFill="1" applyBorder="1" applyAlignment="1">
      <alignment horizontal="right"/>
    </xf>
    <xf numFmtId="166" fontId="19" fillId="0" borderId="0" xfId="1" applyNumberFormat="1" applyFont="1" applyFill="1" applyAlignment="1">
      <alignment horizontal="right"/>
    </xf>
    <xf numFmtId="166" fontId="2" fillId="0" borderId="3" xfId="1" applyNumberFormat="1" applyFont="1" applyFill="1" applyBorder="1"/>
    <xf numFmtId="166" fontId="18" fillId="0" borderId="0" xfId="1" applyNumberFormat="1" applyFont="1" applyFill="1"/>
    <xf numFmtId="3" fontId="2" fillId="0" borderId="0" xfId="0" applyNumberFormat="1" applyFont="1" applyFill="1"/>
    <xf numFmtId="3" fontId="1" fillId="0" borderId="8" xfId="1" applyNumberFormat="1" applyFont="1" applyBorder="1"/>
    <xf numFmtId="3" fontId="1" fillId="0" borderId="0" xfId="1" applyNumberFormat="1" applyFont="1" applyBorder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167" fontId="14" fillId="0" borderId="0" xfId="2" applyNumberFormat="1" applyFont="1" applyFill="1" applyBorder="1"/>
    <xf numFmtId="3" fontId="10" fillId="0" borderId="8" xfId="1" applyNumberFormat="1" applyFont="1" applyBorder="1"/>
    <xf numFmtId="3" fontId="10" fillId="0" borderId="0" xfId="1" applyNumberFormat="1" applyFont="1" applyBorder="1"/>
    <xf numFmtId="44" fontId="0" fillId="0" borderId="0" xfId="3" applyFont="1" applyFill="1"/>
    <xf numFmtId="44" fontId="1" fillId="0" borderId="8" xfId="1" applyNumberFormat="1" applyFill="1" applyBorder="1"/>
    <xf numFmtId="44" fontId="1" fillId="0" borderId="0" xfId="1" applyNumberFormat="1" applyFill="1"/>
    <xf numFmtId="44" fontId="11" fillId="0" borderId="0" xfId="3" applyFont="1" applyFill="1"/>
    <xf numFmtId="44" fontId="1" fillId="0" borderId="0" xfId="3" applyFont="1" applyFill="1"/>
    <xf numFmtId="0" fontId="11" fillId="0" borderId="0" xfId="0" applyFont="1" applyFill="1"/>
    <xf numFmtId="0" fontId="20" fillId="0" borderId="0" xfId="0" applyFont="1" applyFill="1"/>
    <xf numFmtId="0" fontId="19" fillId="0" borderId="0" xfId="0" applyFont="1" applyFill="1"/>
    <xf numFmtId="3" fontId="1" fillId="0" borderId="0" xfId="1" applyNumberFormat="1" applyFont="1" applyFill="1" applyBorder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/>
    </xf>
    <xf numFmtId="166" fontId="2" fillId="0" borderId="0" xfId="1" applyNumberFormat="1" applyFont="1" applyFill="1" applyAlignment="1">
      <alignment horizontal="right"/>
    </xf>
    <xf numFmtId="166" fontId="1" fillId="0" borderId="0" xfId="1" applyNumberFormat="1" applyFill="1"/>
    <xf numFmtId="0" fontId="0" fillId="0" borderId="0" xfId="0" applyFill="1" applyAlignment="1">
      <alignment horizontal="center"/>
    </xf>
    <xf numFmtId="17" fontId="9" fillId="0" borderId="0" xfId="0" applyNumberFormat="1" applyFont="1" applyFill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68" fontId="21" fillId="0" borderId="0" xfId="0" applyNumberFormat="1" applyFont="1" applyFill="1" applyAlignment="1">
      <alignment horizontal="left"/>
    </xf>
    <xf numFmtId="168" fontId="21" fillId="0" borderId="0" xfId="0" quotePrefix="1" applyNumberFormat="1" applyFont="1" applyFill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3"/>
  <sheetViews>
    <sheetView tabSelected="1" zoomScale="85" zoomScaleNormal="85" workbookViewId="0">
      <selection activeCell="P7" sqref="P7"/>
    </sheetView>
  </sheetViews>
  <sheetFormatPr defaultColWidth="9.109375" defaultRowHeight="13.2" x14ac:dyDescent="0.25"/>
  <cols>
    <col min="1" max="1" width="26.109375" style="33" customWidth="1"/>
    <col min="2" max="14" width="10.6640625" style="33" customWidth="1"/>
    <col min="15" max="15" width="4.33203125" style="33" customWidth="1"/>
    <col min="16" max="16" width="12.88671875" style="56" customWidth="1"/>
    <col min="17" max="17" width="14" style="33" customWidth="1"/>
    <col min="18" max="16384" width="9.109375" style="33"/>
  </cols>
  <sheetData>
    <row r="1" spans="1:17" x14ac:dyDescent="0.25">
      <c r="A1" s="154" t="s">
        <v>20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7" x14ac:dyDescent="0.25">
      <c r="A2" s="154" t="s">
        <v>65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</row>
    <row r="3" spans="1:17" x14ac:dyDescent="0.25">
      <c r="A3" s="155" t="s">
        <v>141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</row>
    <row r="4" spans="1:17" x14ac:dyDescent="0.25">
      <c r="G4" s="148"/>
    </row>
    <row r="5" spans="1:17" ht="13.8" thickBot="1" x14ac:dyDescent="0.3">
      <c r="B5" s="48"/>
      <c r="P5" s="57"/>
    </row>
    <row r="6" spans="1:17" ht="14.4" thickTop="1" x14ac:dyDescent="0.25">
      <c r="A6" s="58" t="s">
        <v>141</v>
      </c>
      <c r="B6" s="156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8"/>
      <c r="P6" s="59" t="s">
        <v>142</v>
      </c>
    </row>
    <row r="7" spans="1:17" x14ac:dyDescent="0.25">
      <c r="A7" s="60"/>
      <c r="B7" s="61" t="s">
        <v>52</v>
      </c>
      <c r="C7" s="34" t="s">
        <v>53</v>
      </c>
      <c r="D7" s="34" t="s">
        <v>54</v>
      </c>
      <c r="E7" s="34" t="s">
        <v>55</v>
      </c>
      <c r="F7" s="34" t="s">
        <v>56</v>
      </c>
      <c r="G7" s="34" t="s">
        <v>57</v>
      </c>
      <c r="H7" s="34" t="s">
        <v>58</v>
      </c>
      <c r="I7" s="34" t="s">
        <v>59</v>
      </c>
      <c r="J7" s="34" t="s">
        <v>60</v>
      </c>
      <c r="K7" s="34" t="s">
        <v>61</v>
      </c>
      <c r="L7" s="34" t="s">
        <v>62</v>
      </c>
      <c r="M7" s="34" t="s">
        <v>51</v>
      </c>
      <c r="N7" s="62" t="s">
        <v>63</v>
      </c>
      <c r="P7" s="52" t="s">
        <v>146</v>
      </c>
      <c r="Q7" s="109"/>
    </row>
    <row r="8" spans="1:17" x14ac:dyDescent="0.25">
      <c r="A8" s="63" t="s">
        <v>66</v>
      </c>
      <c r="B8" s="64"/>
      <c r="N8" s="65"/>
      <c r="P8" s="66"/>
    </row>
    <row r="9" spans="1:17" x14ac:dyDescent="0.25">
      <c r="A9" s="67" t="s">
        <v>67</v>
      </c>
      <c r="B9" s="68">
        <v>0</v>
      </c>
      <c r="C9" s="35">
        <v>3750</v>
      </c>
      <c r="D9" s="35">
        <v>0</v>
      </c>
      <c r="E9" s="35">
        <v>113500</v>
      </c>
      <c r="F9" s="35">
        <v>60000</v>
      </c>
      <c r="G9" s="35">
        <v>32500</v>
      </c>
      <c r="H9" s="35">
        <v>7500</v>
      </c>
      <c r="I9" s="35">
        <v>89250</v>
      </c>
      <c r="J9" s="35">
        <v>1875</v>
      </c>
      <c r="K9" s="35">
        <v>55500</v>
      </c>
      <c r="L9" s="35">
        <v>28750</v>
      </c>
      <c r="M9" s="35">
        <v>36250</v>
      </c>
      <c r="N9" s="69">
        <f>SUM(B9:M9)</f>
        <v>428875</v>
      </c>
      <c r="P9" s="70">
        <v>456707</v>
      </c>
    </row>
    <row r="10" spans="1:17" x14ac:dyDescent="0.25">
      <c r="A10" s="67" t="s">
        <v>68</v>
      </c>
      <c r="B10" s="68">
        <v>275</v>
      </c>
      <c r="C10" s="55">
        <v>950</v>
      </c>
      <c r="D10" s="55">
        <v>500</v>
      </c>
      <c r="E10" s="55">
        <v>50</v>
      </c>
      <c r="F10" s="55">
        <v>870</v>
      </c>
      <c r="G10" s="55">
        <v>150</v>
      </c>
      <c r="H10" s="55">
        <v>100</v>
      </c>
      <c r="I10" s="55">
        <v>1300</v>
      </c>
      <c r="J10" s="55">
        <v>10400</v>
      </c>
      <c r="K10" s="55">
        <v>7800</v>
      </c>
      <c r="L10" s="55">
        <v>14500</v>
      </c>
      <c r="M10" s="55">
        <v>44300</v>
      </c>
      <c r="N10" s="69">
        <f t="shared" ref="N10:N16" si="0">SUM(B10:M10)</f>
        <v>81195</v>
      </c>
      <c r="P10" s="70">
        <v>109781</v>
      </c>
    </row>
    <row r="11" spans="1:17" x14ac:dyDescent="0.25">
      <c r="A11" s="67" t="s">
        <v>69</v>
      </c>
      <c r="B11" s="133">
        <v>825</v>
      </c>
      <c r="C11" s="134">
        <v>1025</v>
      </c>
      <c r="D11" s="134">
        <v>1425</v>
      </c>
      <c r="E11" s="134">
        <v>725</v>
      </c>
      <c r="F11" s="134">
        <v>725</v>
      </c>
      <c r="G11" s="134">
        <v>1525</v>
      </c>
      <c r="H11" s="134">
        <v>1025</v>
      </c>
      <c r="I11" s="134">
        <v>1525</v>
      </c>
      <c r="J11" s="134">
        <v>1025</v>
      </c>
      <c r="K11" s="134">
        <v>1375</v>
      </c>
      <c r="L11" s="134">
        <v>1000</v>
      </c>
      <c r="M11" s="134">
        <v>525</v>
      </c>
      <c r="N11" s="69">
        <f>SUM(B11:M11)</f>
        <v>12725</v>
      </c>
      <c r="P11" s="70">
        <v>15435</v>
      </c>
    </row>
    <row r="12" spans="1:17" x14ac:dyDescent="0.25">
      <c r="A12" s="67" t="s">
        <v>70</v>
      </c>
      <c r="B12" s="68">
        <v>0</v>
      </c>
      <c r="C12" s="55">
        <v>0</v>
      </c>
      <c r="D12" s="55">
        <v>0</v>
      </c>
      <c r="E12" s="55">
        <v>1000</v>
      </c>
      <c r="F12" s="55">
        <v>0</v>
      </c>
      <c r="G12" s="55">
        <v>0</v>
      </c>
      <c r="H12" s="55">
        <v>0</v>
      </c>
      <c r="I12" s="55">
        <v>0</v>
      </c>
      <c r="J12" s="55">
        <v>0</v>
      </c>
      <c r="K12" s="55">
        <v>0</v>
      </c>
      <c r="L12" s="55">
        <v>0</v>
      </c>
      <c r="M12" s="55">
        <v>0</v>
      </c>
      <c r="N12" s="69">
        <f>SUM(B12:M12)</f>
        <v>1000</v>
      </c>
      <c r="P12" s="70">
        <v>1500</v>
      </c>
    </row>
    <row r="13" spans="1:17" s="48" customFormat="1" x14ac:dyDescent="0.25">
      <c r="A13" s="67" t="s">
        <v>71</v>
      </c>
      <c r="B13" s="12">
        <v>4896</v>
      </c>
      <c r="C13" s="47">
        <v>4896</v>
      </c>
      <c r="D13" s="47">
        <v>4896</v>
      </c>
      <c r="E13" s="55">
        <v>4896</v>
      </c>
      <c r="F13" s="55">
        <v>4896</v>
      </c>
      <c r="G13" s="55">
        <v>4896</v>
      </c>
      <c r="H13" s="55">
        <v>4896</v>
      </c>
      <c r="I13" s="55">
        <v>4896</v>
      </c>
      <c r="J13" s="55">
        <v>4896</v>
      </c>
      <c r="K13" s="55">
        <v>4896</v>
      </c>
      <c r="L13" s="47">
        <v>4896</v>
      </c>
      <c r="M13" s="47">
        <v>4896</v>
      </c>
      <c r="N13" s="13">
        <f t="shared" ref="N13" si="1">SUM(B13:M13)</f>
        <v>58752</v>
      </c>
      <c r="P13" s="70">
        <v>57807</v>
      </c>
    </row>
    <row r="14" spans="1:17" x14ac:dyDescent="0.25">
      <c r="A14" s="67" t="s">
        <v>72</v>
      </c>
      <c r="B14" s="133">
        <v>11800</v>
      </c>
      <c r="C14" s="134">
        <v>8900</v>
      </c>
      <c r="D14" s="134">
        <v>4500</v>
      </c>
      <c r="E14" s="134">
        <v>26700</v>
      </c>
      <c r="F14" s="134">
        <v>7350</v>
      </c>
      <c r="G14" s="134">
        <v>29500</v>
      </c>
      <c r="H14" s="134">
        <v>4850</v>
      </c>
      <c r="I14" s="134">
        <v>21380</v>
      </c>
      <c r="J14" s="134">
        <v>19640</v>
      </c>
      <c r="K14" s="134">
        <v>17850</v>
      </c>
      <c r="L14" s="134">
        <v>18000</v>
      </c>
      <c r="M14" s="55">
        <v>5000</v>
      </c>
      <c r="N14" s="69">
        <f t="shared" si="0"/>
        <v>175470</v>
      </c>
      <c r="P14" s="70">
        <v>187131</v>
      </c>
    </row>
    <row r="15" spans="1:17" x14ac:dyDescent="0.25">
      <c r="A15" s="67" t="s">
        <v>144</v>
      </c>
      <c r="B15" s="133">
        <v>0</v>
      </c>
      <c r="C15" s="134">
        <v>0</v>
      </c>
      <c r="D15" s="134">
        <v>1500</v>
      </c>
      <c r="E15" s="134">
        <v>5000</v>
      </c>
      <c r="F15" s="134">
        <v>500</v>
      </c>
      <c r="G15" s="134">
        <v>1200</v>
      </c>
      <c r="H15" s="134">
        <v>3500</v>
      </c>
      <c r="I15" s="134">
        <v>20000</v>
      </c>
      <c r="J15" s="134">
        <v>2500</v>
      </c>
      <c r="K15" s="134">
        <v>0</v>
      </c>
      <c r="L15" s="134">
        <v>0</v>
      </c>
      <c r="M15" s="55">
        <v>0</v>
      </c>
      <c r="N15" s="69">
        <f t="shared" si="0"/>
        <v>34200</v>
      </c>
      <c r="P15" s="70">
        <v>0</v>
      </c>
    </row>
    <row r="16" spans="1:17" x14ac:dyDescent="0.25">
      <c r="A16" s="71" t="s">
        <v>73</v>
      </c>
      <c r="B16" s="68">
        <v>500</v>
      </c>
      <c r="C16" s="55">
        <v>500</v>
      </c>
      <c r="D16" s="55">
        <v>500</v>
      </c>
      <c r="E16" s="55">
        <v>500</v>
      </c>
      <c r="F16" s="55">
        <v>250</v>
      </c>
      <c r="G16" s="55">
        <v>500</v>
      </c>
      <c r="H16" s="55">
        <v>500</v>
      </c>
      <c r="I16" s="55">
        <v>1000</v>
      </c>
      <c r="J16" s="55">
        <v>100</v>
      </c>
      <c r="K16" s="55">
        <v>350</v>
      </c>
      <c r="L16" s="55">
        <v>1500</v>
      </c>
      <c r="M16" s="55">
        <v>500</v>
      </c>
      <c r="N16" s="69">
        <f t="shared" si="0"/>
        <v>6700</v>
      </c>
      <c r="P16" s="70">
        <v>99193</v>
      </c>
    </row>
    <row r="17" spans="1:16" x14ac:dyDescent="0.25">
      <c r="A17" s="71"/>
      <c r="B17" s="72"/>
      <c r="C17" s="135"/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73"/>
      <c r="P17" s="70"/>
    </row>
    <row r="18" spans="1:16" s="48" customFormat="1" x14ac:dyDescent="0.25">
      <c r="A18" s="74" t="s">
        <v>74</v>
      </c>
      <c r="B18" s="75">
        <f>SUM(B9:B17)</f>
        <v>18296</v>
      </c>
      <c r="C18" s="37">
        <f t="shared" ref="C18:M18" si="2">SUM(C9:C17)</f>
        <v>20021</v>
      </c>
      <c r="D18" s="37">
        <f t="shared" si="2"/>
        <v>13321</v>
      </c>
      <c r="E18" s="37">
        <f t="shared" si="2"/>
        <v>152371</v>
      </c>
      <c r="F18" s="37">
        <f t="shared" si="2"/>
        <v>74591</v>
      </c>
      <c r="G18" s="37">
        <f t="shared" si="2"/>
        <v>70271</v>
      </c>
      <c r="H18" s="37">
        <f t="shared" si="2"/>
        <v>22371</v>
      </c>
      <c r="I18" s="37">
        <f t="shared" si="2"/>
        <v>139351</v>
      </c>
      <c r="J18" s="37">
        <f t="shared" si="2"/>
        <v>40436</v>
      </c>
      <c r="K18" s="37">
        <f t="shared" si="2"/>
        <v>87771</v>
      </c>
      <c r="L18" s="37">
        <f t="shared" si="2"/>
        <v>68646</v>
      </c>
      <c r="M18" s="37">
        <f t="shared" si="2"/>
        <v>91471</v>
      </c>
      <c r="N18" s="76">
        <f>SUM(N9:N17)</f>
        <v>798917</v>
      </c>
      <c r="P18" s="77">
        <v>922072</v>
      </c>
    </row>
    <row r="19" spans="1:16" x14ac:dyDescent="0.25">
      <c r="A19" s="78"/>
      <c r="B19" s="79"/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80"/>
      <c r="P19" s="70"/>
    </row>
    <row r="20" spans="1:16" x14ac:dyDescent="0.25">
      <c r="A20" s="63" t="s">
        <v>75</v>
      </c>
      <c r="B20" s="81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82"/>
      <c r="P20" s="70"/>
    </row>
    <row r="21" spans="1:16" x14ac:dyDescent="0.25">
      <c r="A21" s="67" t="s">
        <v>76</v>
      </c>
      <c r="B21" s="68">
        <v>0</v>
      </c>
      <c r="C21" s="55">
        <v>2250</v>
      </c>
      <c r="D21" s="55">
        <v>0</v>
      </c>
      <c r="E21" s="55">
        <v>68100</v>
      </c>
      <c r="F21" s="55">
        <v>36000</v>
      </c>
      <c r="G21" s="55">
        <v>19500</v>
      </c>
      <c r="H21" s="55">
        <v>4500</v>
      </c>
      <c r="I21" s="55">
        <v>53550</v>
      </c>
      <c r="J21" s="55">
        <v>1125</v>
      </c>
      <c r="K21" s="55">
        <v>33300</v>
      </c>
      <c r="L21" s="55">
        <v>17250</v>
      </c>
      <c r="M21" s="55">
        <v>21750</v>
      </c>
      <c r="N21" s="69">
        <f>SUM(B21:M21)</f>
        <v>257325</v>
      </c>
      <c r="P21" s="70">
        <v>198555</v>
      </c>
    </row>
    <row r="22" spans="1:16" x14ac:dyDescent="0.25">
      <c r="A22" s="67" t="s">
        <v>77</v>
      </c>
      <c r="B22" s="68">
        <v>100</v>
      </c>
      <c r="C22" s="55">
        <v>100</v>
      </c>
      <c r="D22" s="55">
        <v>100</v>
      </c>
      <c r="E22" s="55">
        <v>100</v>
      </c>
      <c r="F22" s="55">
        <v>100</v>
      </c>
      <c r="G22" s="55">
        <v>100</v>
      </c>
      <c r="H22" s="55">
        <v>100</v>
      </c>
      <c r="I22" s="55">
        <v>2100</v>
      </c>
      <c r="J22" s="55">
        <v>400</v>
      </c>
      <c r="K22" s="55">
        <v>6600</v>
      </c>
      <c r="L22" s="55">
        <v>4300</v>
      </c>
      <c r="M22" s="55">
        <v>37100</v>
      </c>
      <c r="N22" s="69">
        <f>SUM(B22:M22)</f>
        <v>51200</v>
      </c>
      <c r="P22" s="70">
        <v>54672</v>
      </c>
    </row>
    <row r="23" spans="1:16" s="48" customFormat="1" x14ac:dyDescent="0.25">
      <c r="A23" s="67" t="s">
        <v>78</v>
      </c>
      <c r="B23" s="68">
        <v>0</v>
      </c>
      <c r="C23" s="55">
        <v>0</v>
      </c>
      <c r="D23" s="55">
        <v>0</v>
      </c>
      <c r="E23" s="55">
        <v>0</v>
      </c>
      <c r="F23" s="5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69">
        <f>SUM(B23:M23)</f>
        <v>0</v>
      </c>
      <c r="P23" s="70">
        <v>0</v>
      </c>
    </row>
    <row r="24" spans="1:16" x14ac:dyDescent="0.25">
      <c r="A24" s="67"/>
      <c r="B24" s="72"/>
      <c r="C24" s="135"/>
      <c r="D24" s="135"/>
      <c r="E24" s="135"/>
      <c r="F24" s="135"/>
      <c r="G24" s="135"/>
      <c r="H24" s="135"/>
      <c r="I24" s="149"/>
      <c r="J24" s="149"/>
      <c r="K24" s="149"/>
      <c r="L24" s="149"/>
      <c r="M24" s="149"/>
      <c r="N24" s="73"/>
      <c r="P24" s="70"/>
    </row>
    <row r="25" spans="1:16" x14ac:dyDescent="0.25">
      <c r="A25" s="60"/>
      <c r="B25" s="72"/>
      <c r="C25" s="135"/>
      <c r="D25" s="135"/>
      <c r="E25" s="135"/>
      <c r="F25" s="135"/>
      <c r="G25" s="135"/>
      <c r="H25" s="135"/>
      <c r="I25" s="135"/>
      <c r="J25" s="135"/>
      <c r="K25" s="135"/>
      <c r="L25" s="135"/>
      <c r="M25" s="135"/>
      <c r="N25" s="73"/>
      <c r="P25" s="70"/>
    </row>
    <row r="26" spans="1:16" x14ac:dyDescent="0.25">
      <c r="A26" s="60"/>
      <c r="B26" s="72"/>
      <c r="C26" s="135"/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83"/>
      <c r="P26" s="70"/>
    </row>
    <row r="27" spans="1:16" x14ac:dyDescent="0.25">
      <c r="A27" s="84" t="s">
        <v>79</v>
      </c>
      <c r="B27" s="75">
        <f>SUM(B21:B26)</f>
        <v>100</v>
      </c>
      <c r="C27" s="37">
        <f t="shared" ref="C27:M27" si="3">SUM(C21:C26)</f>
        <v>2350</v>
      </c>
      <c r="D27" s="37">
        <f t="shared" si="3"/>
        <v>100</v>
      </c>
      <c r="E27" s="37">
        <f t="shared" si="3"/>
        <v>68200</v>
      </c>
      <c r="F27" s="37">
        <f t="shared" si="3"/>
        <v>36100</v>
      </c>
      <c r="G27" s="37">
        <f t="shared" si="3"/>
        <v>19600</v>
      </c>
      <c r="H27" s="37">
        <f t="shared" si="3"/>
        <v>4600</v>
      </c>
      <c r="I27" s="37">
        <f t="shared" si="3"/>
        <v>55650</v>
      </c>
      <c r="J27" s="37">
        <f t="shared" si="3"/>
        <v>1525</v>
      </c>
      <c r="K27" s="37">
        <f t="shared" si="3"/>
        <v>39900</v>
      </c>
      <c r="L27" s="37">
        <f t="shared" si="3"/>
        <v>21550</v>
      </c>
      <c r="M27" s="37">
        <f t="shared" si="3"/>
        <v>58850</v>
      </c>
      <c r="N27" s="76">
        <f>SUM(N21:N26)</f>
        <v>308525</v>
      </c>
      <c r="P27" s="77">
        <v>253227</v>
      </c>
    </row>
    <row r="28" spans="1:16" x14ac:dyDescent="0.25">
      <c r="A28" s="78"/>
      <c r="B28" s="85"/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86"/>
      <c r="P28" s="70"/>
    </row>
    <row r="29" spans="1:16" s="48" customFormat="1" x14ac:dyDescent="0.25">
      <c r="A29" s="84" t="s">
        <v>80</v>
      </c>
      <c r="B29" s="75">
        <f>B18-B27</f>
        <v>18196</v>
      </c>
      <c r="C29" s="37">
        <f t="shared" ref="C29:M29" si="4">C18-C27</f>
        <v>17671</v>
      </c>
      <c r="D29" s="37">
        <f t="shared" si="4"/>
        <v>13221</v>
      </c>
      <c r="E29" s="37">
        <f t="shared" si="4"/>
        <v>84171</v>
      </c>
      <c r="F29" s="37">
        <f t="shared" si="4"/>
        <v>38491</v>
      </c>
      <c r="G29" s="37">
        <f t="shared" si="4"/>
        <v>50671</v>
      </c>
      <c r="H29" s="37">
        <f t="shared" si="4"/>
        <v>17771</v>
      </c>
      <c r="I29" s="37">
        <f t="shared" si="4"/>
        <v>83701</v>
      </c>
      <c r="J29" s="37">
        <f t="shared" si="4"/>
        <v>38911</v>
      </c>
      <c r="K29" s="37">
        <f t="shared" si="4"/>
        <v>47871</v>
      </c>
      <c r="L29" s="37">
        <f t="shared" si="4"/>
        <v>47096</v>
      </c>
      <c r="M29" s="37">
        <f t="shared" si="4"/>
        <v>32621</v>
      </c>
      <c r="N29" s="76">
        <f>N18-N27</f>
        <v>490392</v>
      </c>
      <c r="P29" s="77">
        <v>674328</v>
      </c>
    </row>
    <row r="30" spans="1:16" s="48" customFormat="1" x14ac:dyDescent="0.25">
      <c r="A30" s="67"/>
      <c r="B30" s="85"/>
      <c r="C30" s="138"/>
      <c r="D30" s="138"/>
      <c r="E30" s="138"/>
      <c r="F30" s="138"/>
      <c r="G30" s="138"/>
      <c r="H30" s="138"/>
      <c r="I30" s="138"/>
      <c r="J30" s="138"/>
      <c r="K30" s="138"/>
      <c r="L30" s="138"/>
      <c r="M30" s="138"/>
      <c r="N30" s="86"/>
      <c r="P30" s="70"/>
    </row>
    <row r="31" spans="1:16" x14ac:dyDescent="0.25">
      <c r="A31" s="63" t="s">
        <v>81</v>
      </c>
      <c r="B31" s="81"/>
      <c r="C31" s="137"/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82"/>
      <c r="P31" s="70"/>
    </row>
    <row r="32" spans="1:16" ht="14.4" x14ac:dyDescent="0.3">
      <c r="A32" s="87" t="s">
        <v>82</v>
      </c>
      <c r="B32" s="72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73"/>
      <c r="P32" s="70"/>
    </row>
    <row r="33" spans="1:16" x14ac:dyDescent="0.25">
      <c r="A33" s="67" t="s">
        <v>83</v>
      </c>
      <c r="B33" s="68">
        <v>3630</v>
      </c>
      <c r="C33" s="55">
        <v>10094</v>
      </c>
      <c r="D33" s="55">
        <v>4393</v>
      </c>
      <c r="E33" s="55">
        <v>5035</v>
      </c>
      <c r="F33" s="55">
        <v>4213</v>
      </c>
      <c r="G33" s="55">
        <v>4704</v>
      </c>
      <c r="H33" s="55">
        <v>4114</v>
      </c>
      <c r="I33" s="55">
        <v>3080</v>
      </c>
      <c r="J33" s="55">
        <v>3960</v>
      </c>
      <c r="K33" s="55">
        <v>4070</v>
      </c>
      <c r="L33" s="55">
        <v>4960</v>
      </c>
      <c r="M33" s="55">
        <v>4960</v>
      </c>
      <c r="N33" s="69">
        <f>SUM(B33:M33)</f>
        <v>57213</v>
      </c>
      <c r="P33" s="70">
        <v>48835</v>
      </c>
    </row>
    <row r="34" spans="1:16" x14ac:dyDescent="0.25">
      <c r="A34" s="88" t="s">
        <v>84</v>
      </c>
      <c r="B34" s="68">
        <v>0</v>
      </c>
      <c r="C34" s="55">
        <v>0</v>
      </c>
      <c r="D34" s="55">
        <v>0</v>
      </c>
      <c r="E34" s="55">
        <v>0</v>
      </c>
      <c r="F34" s="55">
        <v>0</v>
      </c>
      <c r="G34" s="55">
        <v>0</v>
      </c>
      <c r="H34" s="55">
        <v>0</v>
      </c>
      <c r="I34" s="55">
        <v>0</v>
      </c>
      <c r="J34" s="55">
        <v>0</v>
      </c>
      <c r="K34" s="55">
        <v>0</v>
      </c>
      <c r="L34" s="55">
        <v>0</v>
      </c>
      <c r="M34" s="55">
        <v>0</v>
      </c>
      <c r="N34" s="69">
        <f t="shared" ref="N34:N42" si="5">SUM(B34:M34)</f>
        <v>0</v>
      </c>
      <c r="P34" s="70">
        <v>0</v>
      </c>
    </row>
    <row r="35" spans="1:16" x14ac:dyDescent="0.25">
      <c r="A35" s="67" t="s">
        <v>85</v>
      </c>
      <c r="B35" s="133">
        <v>50</v>
      </c>
      <c r="C35" s="134">
        <v>0</v>
      </c>
      <c r="D35" s="134">
        <v>400</v>
      </c>
      <c r="E35" s="134">
        <v>200</v>
      </c>
      <c r="F35" s="134">
        <v>80</v>
      </c>
      <c r="G35" s="134">
        <v>615</v>
      </c>
      <c r="H35" s="134">
        <v>825</v>
      </c>
      <c r="I35" s="134">
        <v>600</v>
      </c>
      <c r="J35" s="134">
        <v>0</v>
      </c>
      <c r="K35" s="134">
        <v>0</v>
      </c>
      <c r="L35" s="134">
        <v>250</v>
      </c>
      <c r="M35" s="55">
        <v>1000</v>
      </c>
      <c r="N35" s="69">
        <f t="shared" si="5"/>
        <v>4020</v>
      </c>
      <c r="P35" s="70">
        <v>3679</v>
      </c>
    </row>
    <row r="36" spans="1:16" s="48" customFormat="1" x14ac:dyDescent="0.25">
      <c r="A36" s="67" t="s">
        <v>86</v>
      </c>
      <c r="B36" s="133">
        <v>160</v>
      </c>
      <c r="C36" s="134">
        <v>110</v>
      </c>
      <c r="D36" s="134">
        <v>115</v>
      </c>
      <c r="E36" s="134">
        <v>115</v>
      </c>
      <c r="F36" s="134">
        <v>115</v>
      </c>
      <c r="G36" s="134">
        <v>115</v>
      </c>
      <c r="H36" s="134">
        <v>115</v>
      </c>
      <c r="I36" s="134">
        <v>65</v>
      </c>
      <c r="J36" s="134">
        <v>120</v>
      </c>
      <c r="K36" s="134">
        <v>120</v>
      </c>
      <c r="L36" s="134">
        <v>120</v>
      </c>
      <c r="M36" s="55">
        <v>120</v>
      </c>
      <c r="N36" s="69">
        <f t="shared" si="5"/>
        <v>1390</v>
      </c>
      <c r="P36" s="70">
        <v>1388</v>
      </c>
    </row>
    <row r="37" spans="1:16" x14ac:dyDescent="0.25">
      <c r="A37" s="71" t="s">
        <v>87</v>
      </c>
      <c r="B37" s="133">
        <v>3600</v>
      </c>
      <c r="C37" s="134">
        <v>900</v>
      </c>
      <c r="D37" s="134">
        <v>4600</v>
      </c>
      <c r="E37" s="134">
        <v>700</v>
      </c>
      <c r="F37" s="134">
        <v>800</v>
      </c>
      <c r="G37" s="134">
        <v>1000</v>
      </c>
      <c r="H37" s="134">
        <v>950</v>
      </c>
      <c r="I37" s="134">
        <v>950</v>
      </c>
      <c r="J37" s="134">
        <v>500</v>
      </c>
      <c r="K37" s="134">
        <v>500</v>
      </c>
      <c r="L37" s="134">
        <v>1000</v>
      </c>
      <c r="M37" s="55">
        <v>1000</v>
      </c>
      <c r="N37" s="69">
        <f t="shared" si="5"/>
        <v>16500</v>
      </c>
      <c r="P37" s="70">
        <v>17609</v>
      </c>
    </row>
    <row r="38" spans="1:16" s="48" customFormat="1" x14ac:dyDescent="0.25">
      <c r="A38" s="89" t="s">
        <v>88</v>
      </c>
      <c r="B38" s="68">
        <v>150</v>
      </c>
      <c r="C38" s="55">
        <v>50</v>
      </c>
      <c r="D38" s="55">
        <v>25</v>
      </c>
      <c r="E38" s="55">
        <v>0</v>
      </c>
      <c r="F38" s="55">
        <v>350</v>
      </c>
      <c r="G38" s="55">
        <v>40</v>
      </c>
      <c r="H38" s="55">
        <v>30</v>
      </c>
      <c r="I38" s="55">
        <v>50</v>
      </c>
      <c r="J38" s="55">
        <v>0</v>
      </c>
      <c r="K38" s="55">
        <v>120</v>
      </c>
      <c r="L38" s="55">
        <v>100</v>
      </c>
      <c r="M38" s="55">
        <v>100</v>
      </c>
      <c r="N38" s="69">
        <f t="shared" si="5"/>
        <v>1015</v>
      </c>
      <c r="P38" s="70">
        <v>875</v>
      </c>
    </row>
    <row r="39" spans="1:16" s="48" customFormat="1" x14ac:dyDescent="0.25">
      <c r="A39" s="67" t="s">
        <v>89</v>
      </c>
      <c r="B39" s="68">
        <v>0</v>
      </c>
      <c r="C39" s="55">
        <v>0</v>
      </c>
      <c r="D39" s="55">
        <v>0</v>
      </c>
      <c r="E39" s="55">
        <v>0</v>
      </c>
      <c r="F39" s="55">
        <v>0</v>
      </c>
      <c r="G39" s="55">
        <v>0</v>
      </c>
      <c r="H39" s="55">
        <v>0</v>
      </c>
      <c r="I39" s="55">
        <v>0</v>
      </c>
      <c r="J39" s="55">
        <v>0</v>
      </c>
      <c r="K39" s="55">
        <v>0</v>
      </c>
      <c r="L39" s="55">
        <v>0</v>
      </c>
      <c r="M39" s="55">
        <v>0</v>
      </c>
      <c r="N39" s="69">
        <f t="shared" si="5"/>
        <v>0</v>
      </c>
      <c r="P39" s="70">
        <v>0</v>
      </c>
    </row>
    <row r="40" spans="1:16" s="48" customFormat="1" x14ac:dyDescent="0.25">
      <c r="A40" s="67" t="s">
        <v>90</v>
      </c>
      <c r="B40" s="68">
        <v>0</v>
      </c>
      <c r="C40" s="55">
        <v>0</v>
      </c>
      <c r="D40" s="55">
        <v>0</v>
      </c>
      <c r="E40" s="55">
        <v>0</v>
      </c>
      <c r="F40" s="55">
        <v>0</v>
      </c>
      <c r="G40" s="55">
        <v>0</v>
      </c>
      <c r="H40" s="55">
        <v>0</v>
      </c>
      <c r="I40" s="55">
        <v>0</v>
      </c>
      <c r="J40" s="55">
        <v>0</v>
      </c>
      <c r="K40" s="55">
        <v>0</v>
      </c>
      <c r="L40" s="55">
        <v>0</v>
      </c>
      <c r="M40" s="55">
        <v>0</v>
      </c>
      <c r="N40" s="69">
        <f>SUM(B40:M40)</f>
        <v>0</v>
      </c>
      <c r="P40" s="70">
        <v>0</v>
      </c>
    </row>
    <row r="41" spans="1:16" s="48" customFormat="1" x14ac:dyDescent="0.25">
      <c r="A41" s="67" t="s">
        <v>91</v>
      </c>
      <c r="B41" s="68">
        <v>0</v>
      </c>
      <c r="C41" s="55">
        <v>0</v>
      </c>
      <c r="D41" s="55">
        <v>0</v>
      </c>
      <c r="E41" s="55">
        <v>0</v>
      </c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0</v>
      </c>
      <c r="L41" s="55">
        <v>0</v>
      </c>
      <c r="M41" s="55">
        <v>0</v>
      </c>
      <c r="N41" s="69">
        <f t="shared" si="5"/>
        <v>0</v>
      </c>
      <c r="P41" s="70">
        <v>0</v>
      </c>
    </row>
    <row r="42" spans="1:16" s="48" customFormat="1" x14ac:dyDescent="0.25">
      <c r="A42" s="67" t="s">
        <v>92</v>
      </c>
      <c r="B42" s="68">
        <v>0</v>
      </c>
      <c r="C42" s="55">
        <v>0</v>
      </c>
      <c r="D42" s="55">
        <v>0</v>
      </c>
      <c r="E42" s="55">
        <v>0</v>
      </c>
      <c r="F42" s="55">
        <v>0</v>
      </c>
      <c r="G42" s="55">
        <v>0</v>
      </c>
      <c r="H42" s="55">
        <v>0</v>
      </c>
      <c r="I42" s="55">
        <v>0</v>
      </c>
      <c r="J42" s="55">
        <v>0</v>
      </c>
      <c r="K42" s="55">
        <v>0</v>
      </c>
      <c r="L42" s="55">
        <v>0</v>
      </c>
      <c r="M42" s="55">
        <v>0</v>
      </c>
      <c r="N42" s="69">
        <f t="shared" si="5"/>
        <v>0</v>
      </c>
      <c r="P42" s="70">
        <v>0</v>
      </c>
    </row>
    <row r="43" spans="1:16" x14ac:dyDescent="0.25">
      <c r="A43" s="71" t="s">
        <v>93</v>
      </c>
      <c r="B43" s="68">
        <v>390</v>
      </c>
      <c r="C43" s="55">
        <v>350</v>
      </c>
      <c r="D43" s="55">
        <v>410</v>
      </c>
      <c r="E43" s="55">
        <v>390</v>
      </c>
      <c r="F43" s="55">
        <v>350</v>
      </c>
      <c r="G43" s="55">
        <v>350</v>
      </c>
      <c r="H43" s="55">
        <v>400</v>
      </c>
      <c r="I43" s="55">
        <v>350</v>
      </c>
      <c r="J43" s="55">
        <v>350</v>
      </c>
      <c r="K43" s="55">
        <v>390</v>
      </c>
      <c r="L43" s="55">
        <v>350</v>
      </c>
      <c r="M43" s="55">
        <v>350</v>
      </c>
      <c r="N43" s="69">
        <f>SUM(B43:M43)</f>
        <v>4430</v>
      </c>
      <c r="P43" s="70">
        <v>4388</v>
      </c>
    </row>
    <row r="44" spans="1:16" s="48" customFormat="1" x14ac:dyDescent="0.25">
      <c r="A44" s="67" t="s">
        <v>73</v>
      </c>
      <c r="B44" s="90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>
        <v>0</v>
      </c>
      <c r="M44" s="55">
        <v>0</v>
      </c>
      <c r="N44" s="91">
        <f>SUM(B44:M44)</f>
        <v>0</v>
      </c>
      <c r="P44" s="70">
        <v>4538</v>
      </c>
    </row>
    <row r="45" spans="1:16" ht="14.4" x14ac:dyDescent="0.3">
      <c r="A45" s="92" t="s">
        <v>94</v>
      </c>
      <c r="B45" s="75">
        <f>SUM(B33:B44)</f>
        <v>7980</v>
      </c>
      <c r="C45" s="37">
        <f t="shared" ref="C45:M45" si="6">SUM(C33:C44)</f>
        <v>11504</v>
      </c>
      <c r="D45" s="37">
        <f t="shared" si="6"/>
        <v>9943</v>
      </c>
      <c r="E45" s="37">
        <f t="shared" si="6"/>
        <v>6440</v>
      </c>
      <c r="F45" s="37">
        <f t="shared" si="6"/>
        <v>5908</v>
      </c>
      <c r="G45" s="37">
        <f t="shared" si="6"/>
        <v>6824</v>
      </c>
      <c r="H45" s="37">
        <f t="shared" si="6"/>
        <v>6434</v>
      </c>
      <c r="I45" s="37">
        <f t="shared" si="6"/>
        <v>5095</v>
      </c>
      <c r="J45" s="37">
        <f t="shared" si="6"/>
        <v>4930</v>
      </c>
      <c r="K45" s="37">
        <f t="shared" si="6"/>
        <v>5200</v>
      </c>
      <c r="L45" s="37">
        <f t="shared" si="6"/>
        <v>6780</v>
      </c>
      <c r="M45" s="37">
        <f t="shared" si="6"/>
        <v>7530</v>
      </c>
      <c r="N45" s="93">
        <f>SUM(N33:N44)</f>
        <v>84568</v>
      </c>
      <c r="P45" s="77">
        <v>81312</v>
      </c>
    </row>
    <row r="46" spans="1:16" ht="14.4" x14ac:dyDescent="0.3">
      <c r="A46" s="92"/>
      <c r="B46" s="72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  <c r="N46" s="94"/>
      <c r="P46" s="70"/>
    </row>
    <row r="47" spans="1:16" ht="14.4" x14ac:dyDescent="0.3">
      <c r="A47" s="87" t="s">
        <v>128</v>
      </c>
      <c r="B47" s="72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5"/>
      <c r="N47" s="73"/>
      <c r="P47" s="70"/>
    </row>
    <row r="48" spans="1:16" s="48" customFormat="1" x14ac:dyDescent="0.25">
      <c r="A48" s="67" t="s">
        <v>83</v>
      </c>
      <c r="B48" s="68">
        <v>6930</v>
      </c>
      <c r="C48" s="55">
        <v>18763</v>
      </c>
      <c r="D48" s="55">
        <v>5731</v>
      </c>
      <c r="E48" s="55">
        <v>6583</v>
      </c>
      <c r="F48" s="55">
        <v>6600</v>
      </c>
      <c r="G48" s="55">
        <v>6820</v>
      </c>
      <c r="H48" s="55">
        <v>6765</v>
      </c>
      <c r="I48" s="55">
        <v>7810</v>
      </c>
      <c r="J48" s="55">
        <v>7051</v>
      </c>
      <c r="K48" s="55">
        <v>6545</v>
      </c>
      <c r="L48" s="55">
        <v>6737</v>
      </c>
      <c r="M48" s="55">
        <v>6737</v>
      </c>
      <c r="N48" s="69">
        <f t="shared" ref="N48:N54" si="7">SUM(B48:M48)</f>
        <v>93072</v>
      </c>
      <c r="P48" s="70">
        <v>82450</v>
      </c>
    </row>
    <row r="49" spans="1:16" s="48" customFormat="1" x14ac:dyDescent="0.25">
      <c r="A49" s="67" t="s">
        <v>85</v>
      </c>
      <c r="B49" s="133">
        <v>230</v>
      </c>
      <c r="C49" s="134">
        <v>100</v>
      </c>
      <c r="D49" s="134">
        <v>125</v>
      </c>
      <c r="E49" s="134">
        <v>0</v>
      </c>
      <c r="F49" s="134">
        <v>150</v>
      </c>
      <c r="G49" s="134">
        <v>110</v>
      </c>
      <c r="H49" s="134">
        <v>300</v>
      </c>
      <c r="I49" s="134">
        <v>800</v>
      </c>
      <c r="J49" s="134">
        <v>0</v>
      </c>
      <c r="K49" s="134">
        <v>225</v>
      </c>
      <c r="L49" s="134">
        <v>500</v>
      </c>
      <c r="M49" s="55">
        <v>500</v>
      </c>
      <c r="N49" s="69">
        <f t="shared" si="7"/>
        <v>3040</v>
      </c>
      <c r="P49" s="70">
        <v>2698</v>
      </c>
    </row>
    <row r="50" spans="1:16" s="48" customFormat="1" x14ac:dyDescent="0.25">
      <c r="A50" s="67" t="s">
        <v>73</v>
      </c>
      <c r="B50" s="133">
        <v>2600</v>
      </c>
      <c r="C50" s="134">
        <v>300</v>
      </c>
      <c r="D50" s="134">
        <v>450</v>
      </c>
      <c r="E50" s="134">
        <v>760</v>
      </c>
      <c r="F50" s="134">
        <v>350</v>
      </c>
      <c r="G50" s="134">
        <v>550</v>
      </c>
      <c r="H50" s="134">
        <v>790</v>
      </c>
      <c r="I50" s="134">
        <v>750</v>
      </c>
      <c r="J50" s="134">
        <v>350</v>
      </c>
      <c r="K50" s="134">
        <v>1000</v>
      </c>
      <c r="L50" s="134">
        <v>750</v>
      </c>
      <c r="M50" s="55">
        <v>900</v>
      </c>
      <c r="N50" s="69">
        <f t="shared" si="7"/>
        <v>9550</v>
      </c>
      <c r="P50" s="70">
        <v>9603</v>
      </c>
    </row>
    <row r="51" spans="1:16" s="48" customFormat="1" x14ac:dyDescent="0.25">
      <c r="A51" s="67" t="s">
        <v>95</v>
      </c>
      <c r="B51" s="12">
        <v>6866</v>
      </c>
      <c r="C51" s="47">
        <v>6866</v>
      </c>
      <c r="D51" s="47">
        <v>6866</v>
      </c>
      <c r="E51" s="55">
        <v>6866</v>
      </c>
      <c r="F51" s="55">
        <v>6866</v>
      </c>
      <c r="G51" s="55">
        <v>6866</v>
      </c>
      <c r="H51" s="55">
        <v>6866</v>
      </c>
      <c r="I51" s="55">
        <v>6866</v>
      </c>
      <c r="J51" s="55">
        <v>6866</v>
      </c>
      <c r="K51" s="55">
        <v>6866</v>
      </c>
      <c r="L51" s="47">
        <v>6866</v>
      </c>
      <c r="M51" s="47">
        <v>6866</v>
      </c>
      <c r="N51" s="13">
        <f t="shared" si="7"/>
        <v>82392</v>
      </c>
      <c r="P51" s="70">
        <v>73952</v>
      </c>
    </row>
    <row r="52" spans="1:16" s="48" customFormat="1" x14ac:dyDescent="0.25">
      <c r="A52" s="67" t="s">
        <v>127</v>
      </c>
      <c r="B52" s="133">
        <v>11800</v>
      </c>
      <c r="C52" s="134">
        <v>8900</v>
      </c>
      <c r="D52" s="134">
        <v>4500</v>
      </c>
      <c r="E52" s="134">
        <v>26700</v>
      </c>
      <c r="F52" s="134">
        <v>7350</v>
      </c>
      <c r="G52" s="134">
        <v>29500</v>
      </c>
      <c r="H52" s="134">
        <v>4850</v>
      </c>
      <c r="I52" s="134">
        <v>21380</v>
      </c>
      <c r="J52" s="134">
        <v>19640</v>
      </c>
      <c r="K52" s="134">
        <v>17850</v>
      </c>
      <c r="L52" s="134">
        <v>18000</v>
      </c>
      <c r="M52" s="55">
        <v>5000</v>
      </c>
      <c r="N52" s="69">
        <f t="shared" si="7"/>
        <v>175470</v>
      </c>
      <c r="P52" s="70">
        <v>178956</v>
      </c>
    </row>
    <row r="53" spans="1:16" s="48" customFormat="1" x14ac:dyDescent="0.25">
      <c r="A53" s="67" t="s">
        <v>143</v>
      </c>
      <c r="B53" s="133">
        <v>0</v>
      </c>
      <c r="C53" s="134">
        <v>0</v>
      </c>
      <c r="D53" s="134">
        <v>900</v>
      </c>
      <c r="E53" s="134">
        <v>0</v>
      </c>
      <c r="F53" s="134">
        <v>500</v>
      </c>
      <c r="G53" s="134">
        <v>0</v>
      </c>
      <c r="H53" s="134">
        <v>2000</v>
      </c>
      <c r="I53" s="134">
        <v>7300</v>
      </c>
      <c r="J53" s="134">
        <v>3750</v>
      </c>
      <c r="K53" s="134">
        <v>3300</v>
      </c>
      <c r="L53" s="134">
        <v>0</v>
      </c>
      <c r="M53" s="55">
        <v>0</v>
      </c>
      <c r="N53" s="69">
        <f t="shared" si="7"/>
        <v>17750</v>
      </c>
      <c r="P53" s="70">
        <v>0</v>
      </c>
    </row>
    <row r="54" spans="1:16" s="48" customFormat="1" x14ac:dyDescent="0.25">
      <c r="A54" s="67" t="s">
        <v>124</v>
      </c>
      <c r="B54" s="139">
        <v>175</v>
      </c>
      <c r="C54" s="140">
        <v>2066</v>
      </c>
      <c r="D54" s="140">
        <v>700</v>
      </c>
      <c r="E54" s="140">
        <v>2100</v>
      </c>
      <c r="F54" s="140">
        <v>300</v>
      </c>
      <c r="G54" s="140">
        <v>100</v>
      </c>
      <c r="H54" s="140">
        <v>400</v>
      </c>
      <c r="I54" s="140">
        <v>600</v>
      </c>
      <c r="J54" s="140">
        <v>350</v>
      </c>
      <c r="K54" s="140">
        <v>200</v>
      </c>
      <c r="L54" s="140">
        <v>200</v>
      </c>
      <c r="M54" s="41">
        <v>100</v>
      </c>
      <c r="N54" s="91">
        <f t="shared" si="7"/>
        <v>7291</v>
      </c>
      <c r="P54" s="70">
        <v>29838</v>
      </c>
    </row>
    <row r="55" spans="1:16" s="48" customFormat="1" ht="14.4" x14ac:dyDescent="0.3">
      <c r="A55" s="95" t="s">
        <v>63</v>
      </c>
      <c r="B55" s="75">
        <f>SUM(B48:B54)</f>
        <v>28601</v>
      </c>
      <c r="C55" s="37">
        <f t="shared" ref="C55:M55" si="8">SUM(C48:C54)</f>
        <v>36995</v>
      </c>
      <c r="D55" s="37">
        <f t="shared" si="8"/>
        <v>19272</v>
      </c>
      <c r="E55" s="37">
        <f t="shared" si="8"/>
        <v>43009</v>
      </c>
      <c r="F55" s="37">
        <f t="shared" si="8"/>
        <v>22116</v>
      </c>
      <c r="G55" s="37">
        <f t="shared" si="8"/>
        <v>43946</v>
      </c>
      <c r="H55" s="37">
        <f t="shared" si="8"/>
        <v>21971</v>
      </c>
      <c r="I55" s="37">
        <f t="shared" si="8"/>
        <v>45506</v>
      </c>
      <c r="J55" s="37">
        <f t="shared" si="8"/>
        <v>38007</v>
      </c>
      <c r="K55" s="37">
        <f t="shared" si="8"/>
        <v>35986</v>
      </c>
      <c r="L55" s="37">
        <f t="shared" si="8"/>
        <v>33053</v>
      </c>
      <c r="M55" s="37">
        <f t="shared" si="8"/>
        <v>20103</v>
      </c>
      <c r="N55" s="93">
        <f>SUM(N48:N54)</f>
        <v>388565</v>
      </c>
      <c r="P55" s="77">
        <v>377497</v>
      </c>
    </row>
    <row r="56" spans="1:16" s="48" customFormat="1" x14ac:dyDescent="0.25">
      <c r="A56" s="67"/>
      <c r="B56" s="68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94"/>
      <c r="P56" s="70"/>
    </row>
    <row r="57" spans="1:16" s="48" customFormat="1" ht="14.4" x14ac:dyDescent="0.3">
      <c r="A57" s="96" t="s">
        <v>96</v>
      </c>
      <c r="B57" s="68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69"/>
      <c r="P57" s="70"/>
    </row>
    <row r="58" spans="1:16" s="48" customFormat="1" x14ac:dyDescent="0.25">
      <c r="A58" s="67" t="s">
        <v>83</v>
      </c>
      <c r="B58" s="68">
        <v>1155</v>
      </c>
      <c r="C58" s="55">
        <v>3155</v>
      </c>
      <c r="D58" s="55">
        <v>1254</v>
      </c>
      <c r="E58" s="55">
        <v>1220</v>
      </c>
      <c r="F58" s="55">
        <v>1220</v>
      </c>
      <c r="G58" s="55">
        <v>1220</v>
      </c>
      <c r="H58" s="55">
        <v>1122</v>
      </c>
      <c r="I58" s="55">
        <v>1089</v>
      </c>
      <c r="J58" s="55">
        <v>990</v>
      </c>
      <c r="K58" s="55">
        <v>1375</v>
      </c>
      <c r="L58" s="55">
        <v>1254</v>
      </c>
      <c r="M58" s="55">
        <v>1254</v>
      </c>
      <c r="N58" s="69">
        <f>SUM(B58:M58)</f>
        <v>16308</v>
      </c>
      <c r="P58" s="70">
        <v>13743</v>
      </c>
    </row>
    <row r="59" spans="1:16" s="48" customFormat="1" x14ac:dyDescent="0.25">
      <c r="A59" s="67" t="s">
        <v>84</v>
      </c>
      <c r="B59" s="68">
        <v>0</v>
      </c>
      <c r="C59" s="55">
        <v>0</v>
      </c>
      <c r="D59" s="55">
        <v>0</v>
      </c>
      <c r="E59" s="55">
        <v>0</v>
      </c>
      <c r="F59" s="55">
        <v>0</v>
      </c>
      <c r="G59" s="55">
        <v>0</v>
      </c>
      <c r="H59" s="55">
        <v>0</v>
      </c>
      <c r="I59" s="55">
        <v>0</v>
      </c>
      <c r="J59" s="55">
        <v>0</v>
      </c>
      <c r="K59" s="55">
        <v>0</v>
      </c>
      <c r="L59" s="55">
        <v>0</v>
      </c>
      <c r="M59" s="55">
        <v>0</v>
      </c>
      <c r="N59" s="69">
        <f t="shared" ref="N59:N67" si="9">SUM(B59:M59)</f>
        <v>0</v>
      </c>
      <c r="P59" s="70">
        <v>0</v>
      </c>
    </row>
    <row r="60" spans="1:16" s="48" customFormat="1" x14ac:dyDescent="0.25">
      <c r="A60" s="67" t="s">
        <v>85</v>
      </c>
      <c r="B60" s="68">
        <v>0</v>
      </c>
      <c r="C60" s="55">
        <v>0</v>
      </c>
      <c r="D60" s="55">
        <v>0</v>
      </c>
      <c r="E60" s="55">
        <v>0</v>
      </c>
      <c r="F60" s="55">
        <v>0</v>
      </c>
      <c r="G60" s="55">
        <v>0</v>
      </c>
      <c r="H60" s="55">
        <v>0</v>
      </c>
      <c r="I60" s="55">
        <v>0</v>
      </c>
      <c r="J60" s="55">
        <v>0</v>
      </c>
      <c r="K60" s="55">
        <v>0</v>
      </c>
      <c r="L60" s="55">
        <v>0</v>
      </c>
      <c r="M60" s="55">
        <v>0</v>
      </c>
      <c r="N60" s="69">
        <f>SUM(B60:M60)</f>
        <v>0</v>
      </c>
      <c r="P60" s="70">
        <v>0</v>
      </c>
    </row>
    <row r="61" spans="1:16" s="48" customFormat="1" x14ac:dyDescent="0.25">
      <c r="A61" s="67" t="s">
        <v>86</v>
      </c>
      <c r="B61" s="68">
        <v>37</v>
      </c>
      <c r="C61" s="55">
        <v>37</v>
      </c>
      <c r="D61" s="55">
        <v>37</v>
      </c>
      <c r="E61" s="55">
        <v>37</v>
      </c>
      <c r="F61" s="55">
        <v>37</v>
      </c>
      <c r="G61" s="55">
        <v>37</v>
      </c>
      <c r="H61" s="55">
        <v>37</v>
      </c>
      <c r="I61" s="55">
        <v>37</v>
      </c>
      <c r="J61" s="55">
        <v>37</v>
      </c>
      <c r="K61" s="55">
        <v>37</v>
      </c>
      <c r="L61" s="55">
        <v>37</v>
      </c>
      <c r="M61" s="55">
        <v>37</v>
      </c>
      <c r="N61" s="69">
        <f>SUM(B61:M61)</f>
        <v>444</v>
      </c>
      <c r="P61" s="70">
        <v>347</v>
      </c>
    </row>
    <row r="62" spans="1:16" s="48" customFormat="1" x14ac:dyDescent="0.25">
      <c r="A62" s="67" t="s">
        <v>93</v>
      </c>
      <c r="B62" s="133">
        <v>15</v>
      </c>
      <c r="C62" s="134">
        <v>0</v>
      </c>
      <c r="D62" s="134">
        <v>65</v>
      </c>
      <c r="E62" s="134">
        <v>15</v>
      </c>
      <c r="F62" s="134">
        <v>0</v>
      </c>
      <c r="G62" s="134">
        <v>0</v>
      </c>
      <c r="H62" s="134">
        <v>15</v>
      </c>
      <c r="I62" s="134">
        <v>0</v>
      </c>
      <c r="J62" s="134">
        <v>0</v>
      </c>
      <c r="K62" s="134">
        <v>15</v>
      </c>
      <c r="L62" s="134">
        <v>0</v>
      </c>
      <c r="M62" s="55">
        <v>0</v>
      </c>
      <c r="N62" s="69">
        <f t="shared" si="9"/>
        <v>125</v>
      </c>
      <c r="P62" s="70">
        <v>120</v>
      </c>
    </row>
    <row r="63" spans="1:16" s="48" customFormat="1" x14ac:dyDescent="0.25">
      <c r="A63" s="67" t="s">
        <v>97</v>
      </c>
      <c r="B63" s="68">
        <v>520</v>
      </c>
      <c r="C63" s="55">
        <v>520</v>
      </c>
      <c r="D63" s="55">
        <v>520</v>
      </c>
      <c r="E63" s="55">
        <v>520</v>
      </c>
      <c r="F63" s="55">
        <v>520</v>
      </c>
      <c r="G63" s="55">
        <v>520</v>
      </c>
      <c r="H63" s="55">
        <v>520</v>
      </c>
      <c r="I63" s="55">
        <v>520</v>
      </c>
      <c r="J63" s="55">
        <v>520</v>
      </c>
      <c r="K63" s="55">
        <v>520</v>
      </c>
      <c r="L63" s="55">
        <v>520</v>
      </c>
      <c r="M63" s="55">
        <v>520</v>
      </c>
      <c r="N63" s="69">
        <f t="shared" si="9"/>
        <v>6240</v>
      </c>
      <c r="P63" s="70">
        <v>4191</v>
      </c>
    </row>
    <row r="64" spans="1:16" s="48" customFormat="1" x14ac:dyDescent="0.25">
      <c r="A64" s="67" t="s">
        <v>98</v>
      </c>
      <c r="B64" s="133">
        <v>40</v>
      </c>
      <c r="C64" s="134">
        <v>40</v>
      </c>
      <c r="D64" s="134">
        <v>40</v>
      </c>
      <c r="E64" s="134">
        <v>40</v>
      </c>
      <c r="F64" s="134">
        <v>40</v>
      </c>
      <c r="G64" s="134">
        <v>40</v>
      </c>
      <c r="H64" s="134">
        <v>40</v>
      </c>
      <c r="I64" s="134">
        <v>40</v>
      </c>
      <c r="J64" s="134">
        <v>40</v>
      </c>
      <c r="K64" s="134">
        <v>40</v>
      </c>
      <c r="L64" s="134">
        <v>40</v>
      </c>
      <c r="M64" s="55">
        <v>40</v>
      </c>
      <c r="N64" s="69">
        <f t="shared" si="9"/>
        <v>480</v>
      </c>
      <c r="P64" s="70">
        <v>364</v>
      </c>
    </row>
    <row r="65" spans="1:16" s="48" customFormat="1" x14ac:dyDescent="0.25">
      <c r="A65" s="67" t="s">
        <v>99</v>
      </c>
      <c r="B65" s="68">
        <v>0</v>
      </c>
      <c r="C65" s="55">
        <v>0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4200</v>
      </c>
      <c r="J65" s="55">
        <v>0</v>
      </c>
      <c r="K65" s="55">
        <v>1500</v>
      </c>
      <c r="L65" s="55">
        <v>0</v>
      </c>
      <c r="M65" s="55">
        <v>0</v>
      </c>
      <c r="N65" s="69">
        <f t="shared" si="9"/>
        <v>5700</v>
      </c>
      <c r="P65" s="70">
        <v>5712</v>
      </c>
    </row>
    <row r="66" spans="1:16" s="48" customFormat="1" x14ac:dyDescent="0.25">
      <c r="A66" s="67" t="s">
        <v>100</v>
      </c>
      <c r="B66" s="68">
        <v>25</v>
      </c>
      <c r="C66" s="55">
        <v>25</v>
      </c>
      <c r="D66" s="55">
        <v>25</v>
      </c>
      <c r="E66" s="55">
        <v>25</v>
      </c>
      <c r="F66" s="55">
        <v>25</v>
      </c>
      <c r="G66" s="55">
        <v>25</v>
      </c>
      <c r="H66" s="55">
        <v>25</v>
      </c>
      <c r="I66" s="55">
        <v>25</v>
      </c>
      <c r="J66" s="55">
        <v>25</v>
      </c>
      <c r="K66" s="55">
        <v>25</v>
      </c>
      <c r="L66" s="55">
        <v>25</v>
      </c>
      <c r="M66" s="55">
        <v>25</v>
      </c>
      <c r="N66" s="69">
        <f t="shared" si="9"/>
        <v>300</v>
      </c>
      <c r="P66" s="70">
        <v>248</v>
      </c>
    </row>
    <row r="67" spans="1:16" s="48" customFormat="1" x14ac:dyDescent="0.25">
      <c r="A67" s="67" t="s">
        <v>73</v>
      </c>
      <c r="B67" s="90">
        <v>25</v>
      </c>
      <c r="C67" s="41">
        <v>-140</v>
      </c>
      <c r="D67" s="41">
        <v>-485</v>
      </c>
      <c r="E67" s="41">
        <v>-1000</v>
      </c>
      <c r="F67" s="41">
        <v>-550</v>
      </c>
      <c r="G67" s="41">
        <v>-400</v>
      </c>
      <c r="H67" s="41">
        <v>-220</v>
      </c>
      <c r="I67" s="41">
        <v>-1300</v>
      </c>
      <c r="J67" s="41">
        <v>1000</v>
      </c>
      <c r="K67" s="41">
        <v>-650</v>
      </c>
      <c r="L67" s="41">
        <v>100</v>
      </c>
      <c r="M67" s="41">
        <v>100</v>
      </c>
      <c r="N67" s="91">
        <f t="shared" si="9"/>
        <v>-3520</v>
      </c>
      <c r="P67" s="70">
        <v>-9916</v>
      </c>
    </row>
    <row r="68" spans="1:16" s="48" customFormat="1" ht="14.4" x14ac:dyDescent="0.3">
      <c r="A68" s="97" t="s">
        <v>63</v>
      </c>
      <c r="B68" s="98">
        <f>SUM(B58:B67)</f>
        <v>1817</v>
      </c>
      <c r="C68" s="43">
        <f t="shared" ref="C68:M68" si="10">SUM(C58:C67)</f>
        <v>3637</v>
      </c>
      <c r="D68" s="43">
        <f t="shared" si="10"/>
        <v>1456</v>
      </c>
      <c r="E68" s="43">
        <f t="shared" si="10"/>
        <v>857</v>
      </c>
      <c r="F68" s="43">
        <f t="shared" si="10"/>
        <v>1292</v>
      </c>
      <c r="G68" s="43">
        <f t="shared" si="10"/>
        <v>1442</v>
      </c>
      <c r="H68" s="43">
        <f t="shared" si="10"/>
        <v>1539</v>
      </c>
      <c r="I68" s="43">
        <f t="shared" si="10"/>
        <v>4611</v>
      </c>
      <c r="J68" s="43">
        <f t="shared" si="10"/>
        <v>2612</v>
      </c>
      <c r="K68" s="43">
        <f t="shared" si="10"/>
        <v>2862</v>
      </c>
      <c r="L68" s="43">
        <f t="shared" si="10"/>
        <v>1976</v>
      </c>
      <c r="M68" s="43">
        <f t="shared" si="10"/>
        <v>1976</v>
      </c>
      <c r="N68" s="76">
        <f>SUM(N58:N67)</f>
        <v>26077</v>
      </c>
      <c r="P68" s="77">
        <v>14809</v>
      </c>
    </row>
    <row r="69" spans="1:16" s="48" customFormat="1" x14ac:dyDescent="0.25">
      <c r="A69" s="89"/>
      <c r="B69" s="68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94"/>
      <c r="P69" s="70"/>
    </row>
    <row r="70" spans="1:16" s="48" customFormat="1" x14ac:dyDescent="0.25">
      <c r="A70" s="99" t="s">
        <v>101</v>
      </c>
      <c r="B70" s="100">
        <f t="shared" ref="B70:M70" si="11">B68+B55+B45</f>
        <v>38398</v>
      </c>
      <c r="C70" s="44">
        <f t="shared" si="11"/>
        <v>52136</v>
      </c>
      <c r="D70" s="44">
        <f t="shared" si="11"/>
        <v>30671</v>
      </c>
      <c r="E70" s="44">
        <f t="shared" si="11"/>
        <v>50306</v>
      </c>
      <c r="F70" s="44">
        <f t="shared" si="11"/>
        <v>29316</v>
      </c>
      <c r="G70" s="44">
        <f t="shared" si="11"/>
        <v>52212</v>
      </c>
      <c r="H70" s="44">
        <f t="shared" si="11"/>
        <v>29944</v>
      </c>
      <c r="I70" s="44">
        <f t="shared" si="11"/>
        <v>55212</v>
      </c>
      <c r="J70" s="44">
        <f t="shared" si="11"/>
        <v>45549</v>
      </c>
      <c r="K70" s="44">
        <f t="shared" si="11"/>
        <v>44048</v>
      </c>
      <c r="L70" s="44">
        <f t="shared" si="11"/>
        <v>41809</v>
      </c>
      <c r="M70" s="44">
        <f t="shared" si="11"/>
        <v>29609</v>
      </c>
      <c r="N70" s="93">
        <f>SUM(B70:M70)</f>
        <v>499210</v>
      </c>
      <c r="P70" s="77">
        <v>473618</v>
      </c>
    </row>
    <row r="71" spans="1:16" s="48" customFormat="1" x14ac:dyDescent="0.25">
      <c r="A71" s="89"/>
      <c r="B71" s="85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86"/>
      <c r="P71" s="70"/>
    </row>
    <row r="72" spans="1:16" s="48" customFormat="1" ht="14.4" x14ac:dyDescent="0.3">
      <c r="A72" s="89"/>
      <c r="B72" s="101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102"/>
      <c r="P72" s="103"/>
    </row>
    <row r="73" spans="1:16" s="48" customFormat="1" ht="13.8" thickBot="1" x14ac:dyDescent="0.3">
      <c r="A73" s="104" t="s">
        <v>102</v>
      </c>
      <c r="B73" s="105">
        <f t="shared" ref="B73:N73" si="12">B29-B70</f>
        <v>-20202</v>
      </c>
      <c r="C73" s="46">
        <f t="shared" si="12"/>
        <v>-34465</v>
      </c>
      <c r="D73" s="46">
        <f t="shared" si="12"/>
        <v>-17450</v>
      </c>
      <c r="E73" s="46">
        <f t="shared" si="12"/>
        <v>33865</v>
      </c>
      <c r="F73" s="46">
        <f t="shared" si="12"/>
        <v>9175</v>
      </c>
      <c r="G73" s="46">
        <f t="shared" si="12"/>
        <v>-1541</v>
      </c>
      <c r="H73" s="46">
        <f t="shared" si="12"/>
        <v>-12173</v>
      </c>
      <c r="I73" s="46">
        <f t="shared" si="12"/>
        <v>28489</v>
      </c>
      <c r="J73" s="46">
        <f t="shared" si="12"/>
        <v>-6638</v>
      </c>
      <c r="K73" s="46">
        <f t="shared" si="12"/>
        <v>3823</v>
      </c>
      <c r="L73" s="46">
        <f t="shared" si="12"/>
        <v>5287</v>
      </c>
      <c r="M73" s="46">
        <f t="shared" si="12"/>
        <v>3012</v>
      </c>
      <c r="N73" s="106">
        <f t="shared" si="12"/>
        <v>-8818</v>
      </c>
      <c r="P73" s="107">
        <v>200037</v>
      </c>
    </row>
    <row r="74" spans="1:16" ht="13.8" thickTop="1" x14ac:dyDescent="0.25"/>
    <row r="78" spans="1:16" x14ac:dyDescent="0.25">
      <c r="P78" s="108"/>
    </row>
    <row r="82" spans="16:16" x14ac:dyDescent="0.25">
      <c r="P82" s="108"/>
    </row>
    <row r="87" spans="16:16" x14ac:dyDescent="0.25">
      <c r="P87" s="108"/>
    </row>
    <row r="93" spans="16:16" x14ac:dyDescent="0.25">
      <c r="P93" s="108"/>
    </row>
    <row r="94" spans="16:16" x14ac:dyDescent="0.25">
      <c r="P94" s="108"/>
    </row>
    <row r="100" spans="16:16" x14ac:dyDescent="0.25">
      <c r="P100" s="108"/>
    </row>
    <row r="102" spans="16:16" x14ac:dyDescent="0.25">
      <c r="P102" s="108"/>
    </row>
    <row r="103" spans="16:16" x14ac:dyDescent="0.25">
      <c r="P103" s="108"/>
    </row>
    <row r="104" spans="16:16" x14ac:dyDescent="0.25">
      <c r="P104" s="108"/>
    </row>
    <row r="105" spans="16:16" x14ac:dyDescent="0.25">
      <c r="P105" s="108"/>
    </row>
    <row r="106" spans="16:16" x14ac:dyDescent="0.25">
      <c r="P106" s="108"/>
    </row>
    <row r="108" spans="16:16" x14ac:dyDescent="0.25">
      <c r="P108" s="108"/>
    </row>
    <row r="112" spans="16:16" x14ac:dyDescent="0.25">
      <c r="P112" s="108"/>
    </row>
    <row r="113" spans="16:16" x14ac:dyDescent="0.25">
      <c r="P113" s="108"/>
    </row>
    <row r="114" spans="16:16" x14ac:dyDescent="0.25">
      <c r="P114" s="108"/>
    </row>
    <row r="115" spans="16:16" x14ac:dyDescent="0.25">
      <c r="P115" s="108"/>
    </row>
    <row r="116" spans="16:16" x14ac:dyDescent="0.25">
      <c r="P116" s="108"/>
    </row>
    <row r="117" spans="16:16" x14ac:dyDescent="0.25">
      <c r="P117" s="108"/>
    </row>
    <row r="118" spans="16:16" x14ac:dyDescent="0.25">
      <c r="P118" s="108"/>
    </row>
    <row r="119" spans="16:16" x14ac:dyDescent="0.25">
      <c r="P119" s="108"/>
    </row>
    <row r="120" spans="16:16" x14ac:dyDescent="0.25">
      <c r="P120" s="108"/>
    </row>
    <row r="121" spans="16:16" x14ac:dyDescent="0.25">
      <c r="P121" s="108"/>
    </row>
    <row r="122" spans="16:16" x14ac:dyDescent="0.25">
      <c r="P122" s="108"/>
    </row>
    <row r="123" spans="16:16" x14ac:dyDescent="0.25">
      <c r="P123" s="108"/>
    </row>
    <row r="124" spans="16:16" x14ac:dyDescent="0.25">
      <c r="P124" s="108"/>
    </row>
    <row r="125" spans="16:16" x14ac:dyDescent="0.25">
      <c r="P125" s="108"/>
    </row>
    <row r="126" spans="16:16" x14ac:dyDescent="0.25">
      <c r="P126" s="108"/>
    </row>
    <row r="127" spans="16:16" x14ac:dyDescent="0.25">
      <c r="P127" s="108"/>
    </row>
    <row r="128" spans="16:16" x14ac:dyDescent="0.25">
      <c r="P128" s="108"/>
    </row>
    <row r="129" spans="16:16" x14ac:dyDescent="0.25">
      <c r="P129" s="108"/>
    </row>
    <row r="130" spans="16:16" x14ac:dyDescent="0.25">
      <c r="P130" s="108"/>
    </row>
    <row r="131" spans="16:16" x14ac:dyDescent="0.25">
      <c r="P131" s="108"/>
    </row>
    <row r="132" spans="16:16" x14ac:dyDescent="0.25">
      <c r="P132" s="108"/>
    </row>
    <row r="133" spans="16:16" x14ac:dyDescent="0.25">
      <c r="P133" s="108"/>
    </row>
  </sheetData>
  <mergeCells count="4">
    <mergeCell ref="A1:N1"/>
    <mergeCell ref="A2:N2"/>
    <mergeCell ref="A3:N3"/>
    <mergeCell ref="B6:N6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51"/>
  <sheetViews>
    <sheetView topLeftCell="E4" zoomScale="85" zoomScaleNormal="85" workbookViewId="0">
      <pane xSplit="5" ySplit="6" topLeftCell="J12" activePane="bottomRight" state="frozen"/>
      <selection activeCell="E4" sqref="E4"/>
      <selection pane="topRight" activeCell="J4" sqref="J4"/>
      <selection pane="bottomLeft" activeCell="E10" sqref="E10"/>
      <selection pane="bottomRight" activeCell="V20" sqref="V20"/>
    </sheetView>
  </sheetViews>
  <sheetFormatPr defaultColWidth="9.109375" defaultRowHeight="13.2" x14ac:dyDescent="0.25"/>
  <cols>
    <col min="1" max="4" width="0" style="33" hidden="1" customWidth="1"/>
    <col min="5" max="5" width="2.44140625" style="33" customWidth="1"/>
    <col min="6" max="6" width="3.109375" style="33" customWidth="1"/>
    <col min="7" max="7" width="4.88671875" style="33" customWidth="1"/>
    <col min="8" max="8" width="12" style="33" customWidth="1"/>
    <col min="9" max="9" width="15.88671875" style="33" customWidth="1"/>
    <col min="10" max="22" width="10.6640625" style="33" customWidth="1"/>
    <col min="23" max="16384" width="9.109375" style="33"/>
  </cols>
  <sheetData>
    <row r="1" spans="5:22" x14ac:dyDescent="0.25">
      <c r="F1" s="110"/>
      <c r="G1" s="110"/>
      <c r="H1" s="110"/>
      <c r="I1" s="110"/>
      <c r="J1" s="110"/>
      <c r="K1" s="111"/>
    </row>
    <row r="2" spans="5:22" x14ac:dyDescent="0.25">
      <c r="F2" s="110"/>
      <c r="G2" s="112"/>
      <c r="H2" s="110"/>
      <c r="I2" s="110"/>
      <c r="K2" s="113"/>
    </row>
    <row r="3" spans="5:22" x14ac:dyDescent="0.25">
      <c r="E3" s="159" t="s">
        <v>20</v>
      </c>
      <c r="F3" s="154"/>
      <c r="G3" s="154"/>
      <c r="H3" s="154"/>
      <c r="I3" s="154"/>
      <c r="J3" s="154"/>
      <c r="K3" s="154"/>
      <c r="L3" s="154"/>
      <c r="M3" s="154"/>
    </row>
    <row r="4" spans="5:22" x14ac:dyDescent="0.25">
      <c r="E4" s="159" t="s">
        <v>134</v>
      </c>
      <c r="F4" s="154"/>
      <c r="G4" s="154"/>
      <c r="H4" s="154"/>
      <c r="I4" s="154"/>
      <c r="J4" s="154"/>
      <c r="K4" s="154"/>
      <c r="L4" s="154"/>
      <c r="M4" s="154"/>
    </row>
    <row r="5" spans="5:22" x14ac:dyDescent="0.25">
      <c r="E5" s="159"/>
      <c r="F5" s="154"/>
      <c r="G5" s="154"/>
      <c r="H5" s="154"/>
      <c r="I5" s="154"/>
      <c r="J5" s="154"/>
      <c r="K5" s="154"/>
      <c r="L5" s="154"/>
      <c r="M5" s="154"/>
    </row>
    <row r="6" spans="5:22" ht="14.4" hidden="1" x14ac:dyDescent="0.35">
      <c r="E6" s="151"/>
      <c r="F6" s="150"/>
      <c r="G6" s="150"/>
      <c r="H6" s="150"/>
      <c r="I6" s="150"/>
      <c r="J6" s="114" t="s">
        <v>18</v>
      </c>
      <c r="K6" s="114" t="s">
        <v>19</v>
      </c>
      <c r="L6" s="115">
        <v>39934</v>
      </c>
      <c r="M6" s="115">
        <v>39934</v>
      </c>
    </row>
    <row r="7" spans="5:22" x14ac:dyDescent="0.25">
      <c r="E7" s="116"/>
      <c r="J7" s="117"/>
    </row>
    <row r="8" spans="5:22" x14ac:dyDescent="0.25">
      <c r="J8" s="160"/>
      <c r="K8" s="161"/>
      <c r="L8" s="161"/>
      <c r="M8" s="161"/>
    </row>
    <row r="9" spans="5:22" x14ac:dyDescent="0.25">
      <c r="F9" s="110" t="s">
        <v>0</v>
      </c>
      <c r="G9" s="110"/>
      <c r="H9" s="118"/>
      <c r="I9" s="118"/>
      <c r="J9" s="53" t="s">
        <v>146</v>
      </c>
      <c r="K9" s="53" t="s">
        <v>52</v>
      </c>
      <c r="L9" s="53" t="s">
        <v>53</v>
      </c>
      <c r="M9" s="53" t="s">
        <v>54</v>
      </c>
      <c r="N9" s="53" t="s">
        <v>55</v>
      </c>
      <c r="O9" s="53" t="s">
        <v>56</v>
      </c>
      <c r="P9" s="53" t="s">
        <v>57</v>
      </c>
      <c r="Q9" s="53" t="s">
        <v>58</v>
      </c>
      <c r="R9" s="53" t="s">
        <v>59</v>
      </c>
      <c r="S9" s="53" t="s">
        <v>60</v>
      </c>
      <c r="T9" s="53" t="s">
        <v>61</v>
      </c>
      <c r="U9" s="53" t="s">
        <v>62</v>
      </c>
      <c r="V9" s="53" t="s">
        <v>51</v>
      </c>
    </row>
    <row r="10" spans="5:22" x14ac:dyDescent="0.25">
      <c r="F10" s="110"/>
      <c r="G10" s="110" t="s">
        <v>1</v>
      </c>
      <c r="H10" s="110"/>
      <c r="I10" s="110"/>
      <c r="J10" s="119"/>
      <c r="K10" s="110"/>
      <c r="L10" s="110"/>
      <c r="M10" s="110"/>
    </row>
    <row r="11" spans="5:22" x14ac:dyDescent="0.25">
      <c r="F11" s="50"/>
      <c r="G11" s="49" t="s">
        <v>2</v>
      </c>
      <c r="H11" s="50"/>
      <c r="I11" s="50"/>
      <c r="J11" s="120"/>
      <c r="K11" s="51"/>
      <c r="L11" s="51"/>
      <c r="M11" s="51"/>
      <c r="N11" s="113"/>
    </row>
    <row r="12" spans="5:22" s="48" customFormat="1" x14ac:dyDescent="0.25">
      <c r="F12" s="50"/>
      <c r="G12" s="49"/>
      <c r="H12" s="50" t="s">
        <v>21</v>
      </c>
      <c r="I12" s="50"/>
      <c r="J12" s="51">
        <v>17912</v>
      </c>
      <c r="K12" s="51">
        <v>10000</v>
      </c>
      <c r="L12" s="51">
        <v>9000</v>
      </c>
      <c r="M12" s="51">
        <v>15500</v>
      </c>
      <c r="N12" s="51">
        <v>21700</v>
      </c>
      <c r="O12" s="51">
        <v>16500</v>
      </c>
      <c r="P12" s="51">
        <v>16000</v>
      </c>
      <c r="Q12" s="51">
        <v>22300</v>
      </c>
      <c r="R12" s="51">
        <v>41500</v>
      </c>
      <c r="S12" s="51">
        <v>35400</v>
      </c>
      <c r="T12" s="51">
        <v>26000</v>
      </c>
      <c r="U12" s="51">
        <v>26500</v>
      </c>
      <c r="V12" s="51">
        <v>10000</v>
      </c>
    </row>
    <row r="13" spans="5:22" s="48" customFormat="1" x14ac:dyDescent="0.25">
      <c r="F13" s="50"/>
      <c r="G13" s="49"/>
      <c r="H13" s="50" t="s">
        <v>22</v>
      </c>
      <c r="I13" s="50"/>
      <c r="J13" s="51">
        <v>0</v>
      </c>
      <c r="K13" s="51">
        <v>70000</v>
      </c>
      <c r="L13" s="51">
        <v>70000</v>
      </c>
      <c r="M13" s="51">
        <v>70000</v>
      </c>
      <c r="N13" s="51">
        <v>70000</v>
      </c>
      <c r="O13" s="51">
        <v>70000</v>
      </c>
      <c r="P13" s="51">
        <v>70000</v>
      </c>
      <c r="Q13" s="51">
        <v>70000</v>
      </c>
      <c r="R13" s="51">
        <v>70000</v>
      </c>
      <c r="S13" s="51">
        <v>70000</v>
      </c>
      <c r="T13" s="51">
        <v>70000</v>
      </c>
      <c r="U13" s="51">
        <v>70000</v>
      </c>
      <c r="V13" s="51">
        <v>70000</v>
      </c>
    </row>
    <row r="14" spans="5:22" x14ac:dyDescent="0.25">
      <c r="F14" s="50"/>
      <c r="G14" s="49"/>
      <c r="H14" s="50" t="s">
        <v>148</v>
      </c>
      <c r="I14" s="50"/>
      <c r="J14" s="51">
        <v>43642</v>
      </c>
      <c r="K14" s="51">
        <v>22000</v>
      </c>
      <c r="L14" s="51">
        <v>4000</v>
      </c>
      <c r="M14" s="51">
        <v>3800</v>
      </c>
      <c r="N14" s="121">
        <v>3500</v>
      </c>
      <c r="O14" s="121">
        <v>3200</v>
      </c>
      <c r="P14" s="51">
        <v>3000</v>
      </c>
      <c r="Q14" s="51">
        <v>7000</v>
      </c>
      <c r="R14" s="51">
        <v>10000</v>
      </c>
      <c r="S14" s="51">
        <v>14200</v>
      </c>
      <c r="T14" s="51">
        <v>15500</v>
      </c>
      <c r="U14" s="51">
        <v>19300</v>
      </c>
      <c r="V14" s="51">
        <v>54200</v>
      </c>
    </row>
    <row r="15" spans="5:22" x14ac:dyDescent="0.25">
      <c r="F15" s="50"/>
      <c r="G15" s="49"/>
      <c r="H15" s="50" t="s">
        <v>125</v>
      </c>
      <c r="I15" s="50"/>
      <c r="J15" s="51">
        <v>4438</v>
      </c>
      <c r="K15" s="51">
        <v>4438</v>
      </c>
      <c r="L15" s="51">
        <v>4438</v>
      </c>
      <c r="M15" s="51">
        <v>4438</v>
      </c>
      <c r="N15" s="121">
        <v>4438</v>
      </c>
      <c r="O15" s="121">
        <v>4438</v>
      </c>
      <c r="P15" s="51">
        <v>4438</v>
      </c>
      <c r="Q15" s="51">
        <v>4438</v>
      </c>
      <c r="R15" s="51">
        <v>4438</v>
      </c>
      <c r="S15" s="51">
        <v>4438</v>
      </c>
      <c r="T15" s="51">
        <v>4438</v>
      </c>
      <c r="U15" s="51">
        <v>4438</v>
      </c>
      <c r="V15" s="51">
        <v>4438</v>
      </c>
    </row>
    <row r="16" spans="5:22" x14ac:dyDescent="0.25">
      <c r="F16" s="50"/>
      <c r="G16" s="49"/>
      <c r="H16" s="50" t="s">
        <v>137</v>
      </c>
      <c r="I16" s="50"/>
      <c r="J16" s="51">
        <v>1720.5</v>
      </c>
      <c r="K16" s="51">
        <v>1721</v>
      </c>
      <c r="L16" s="51">
        <v>1721</v>
      </c>
      <c r="M16" s="51">
        <v>1721</v>
      </c>
      <c r="N16" s="121">
        <v>1721</v>
      </c>
      <c r="O16" s="121">
        <v>1721</v>
      </c>
      <c r="P16" s="51">
        <v>1721</v>
      </c>
      <c r="Q16" s="51">
        <v>1721</v>
      </c>
      <c r="R16" s="51">
        <v>1721</v>
      </c>
      <c r="S16" s="51">
        <v>1721</v>
      </c>
      <c r="T16" s="51">
        <v>1721</v>
      </c>
      <c r="U16" s="51">
        <v>1721</v>
      </c>
      <c r="V16" s="51">
        <v>1721</v>
      </c>
    </row>
    <row r="17" spans="5:22" x14ac:dyDescent="0.25">
      <c r="F17" s="50"/>
      <c r="G17" s="49"/>
      <c r="H17" s="50" t="s">
        <v>140</v>
      </c>
      <c r="I17" s="50"/>
      <c r="J17" s="51">
        <v>19335</v>
      </c>
      <c r="K17" s="51">
        <v>19585</v>
      </c>
      <c r="L17" s="51">
        <v>19585</v>
      </c>
      <c r="M17" s="51">
        <v>19585</v>
      </c>
      <c r="N17" s="121">
        <v>24500</v>
      </c>
      <c r="O17" s="121">
        <v>25000</v>
      </c>
      <c r="P17" s="51">
        <v>26000</v>
      </c>
      <c r="Q17" s="51">
        <v>27800</v>
      </c>
      <c r="R17" s="51">
        <v>39800</v>
      </c>
      <c r="S17" s="51">
        <v>38700</v>
      </c>
      <c r="T17" s="51">
        <v>36500</v>
      </c>
      <c r="U17" s="51">
        <v>36500</v>
      </c>
      <c r="V17" s="51">
        <v>36500</v>
      </c>
    </row>
    <row r="18" spans="5:22" x14ac:dyDescent="0.25">
      <c r="F18" s="50"/>
      <c r="G18" s="49"/>
      <c r="H18" s="50" t="s">
        <v>147</v>
      </c>
      <c r="I18" s="50"/>
      <c r="J18" s="51">
        <v>0</v>
      </c>
      <c r="K18" s="51">
        <v>8000</v>
      </c>
      <c r="L18" s="51">
        <v>8000</v>
      </c>
      <c r="M18" s="51">
        <v>8000</v>
      </c>
      <c r="N18" s="121">
        <v>8000</v>
      </c>
      <c r="O18" s="121">
        <v>8000</v>
      </c>
      <c r="P18" s="51">
        <v>8000</v>
      </c>
      <c r="Q18" s="51">
        <v>8000</v>
      </c>
      <c r="R18" s="51">
        <v>8000</v>
      </c>
      <c r="S18" s="51">
        <v>8000</v>
      </c>
      <c r="T18" s="51">
        <v>8000</v>
      </c>
      <c r="U18" s="51">
        <v>8000</v>
      </c>
      <c r="V18" s="51">
        <v>8000</v>
      </c>
    </row>
    <row r="19" spans="5:22" ht="15" x14ac:dyDescent="0.4">
      <c r="F19" s="50"/>
      <c r="G19" s="49"/>
      <c r="H19" s="50" t="s">
        <v>23</v>
      </c>
      <c r="I19" s="50"/>
      <c r="J19" s="122">
        <v>245518</v>
      </c>
      <c r="K19" s="122">
        <f t="shared" ref="K19:V19" si="0">SUM(K20-K12-K13-K14-K15-K16-K17-K18)</f>
        <v>217587.09000000003</v>
      </c>
      <c r="L19" s="122">
        <f t="shared" si="0"/>
        <v>222260.09000000003</v>
      </c>
      <c r="M19" s="122">
        <f t="shared" si="0"/>
        <v>177745.09000000003</v>
      </c>
      <c r="N19" s="122">
        <f t="shared" si="0"/>
        <v>240430.09000000003</v>
      </c>
      <c r="O19" s="122">
        <f t="shared" si="0"/>
        <v>220915.09000000003</v>
      </c>
      <c r="P19" s="122">
        <f t="shared" si="0"/>
        <v>236770.09000000003</v>
      </c>
      <c r="Q19" s="122">
        <f t="shared" si="0"/>
        <v>213029.09000000003</v>
      </c>
      <c r="R19" s="122">
        <f t="shared" si="0"/>
        <v>254471.09000000003</v>
      </c>
      <c r="S19" s="122">
        <f t="shared" si="0"/>
        <v>235370.09000000003</v>
      </c>
      <c r="T19" s="122">
        <f t="shared" si="0"/>
        <v>223092.09000000003</v>
      </c>
      <c r="U19" s="122">
        <f t="shared" si="0"/>
        <v>238540.09000000003</v>
      </c>
      <c r="V19" s="122">
        <f t="shared" si="0"/>
        <v>224952.09000000003</v>
      </c>
    </row>
    <row r="20" spans="5:22" x14ac:dyDescent="0.25">
      <c r="F20" s="50"/>
      <c r="G20" s="49"/>
      <c r="H20" s="50" t="s">
        <v>24</v>
      </c>
      <c r="I20" s="50"/>
      <c r="J20" s="51">
        <f>SUM(J12:J19)</f>
        <v>332565.5</v>
      </c>
      <c r="K20" s="51">
        <f>CF!G33</f>
        <v>353331.09</v>
      </c>
      <c r="L20" s="51">
        <f>CF!H33</f>
        <v>339004.09</v>
      </c>
      <c r="M20" s="51">
        <f>CF!I33</f>
        <v>300789.09000000003</v>
      </c>
      <c r="N20" s="51">
        <f>CF!J33</f>
        <v>374289.09</v>
      </c>
      <c r="O20" s="51">
        <f>CF!K33</f>
        <v>349774.09</v>
      </c>
      <c r="P20" s="51">
        <f>CF!L33</f>
        <v>365929.09</v>
      </c>
      <c r="Q20" s="51">
        <f>CF!M33</f>
        <v>354288.09</v>
      </c>
      <c r="R20" s="51">
        <f>CF!N33</f>
        <v>429930.09</v>
      </c>
      <c r="S20" s="51">
        <f>CF!O33</f>
        <v>407829.09</v>
      </c>
      <c r="T20" s="51">
        <f>CF!P33</f>
        <v>385251.09</v>
      </c>
      <c r="U20" s="51">
        <f>CF!Q33</f>
        <v>404999.09</v>
      </c>
      <c r="V20" s="51">
        <f>CF!R33</f>
        <v>409811.09</v>
      </c>
    </row>
    <row r="21" spans="5:22" x14ac:dyDescent="0.25">
      <c r="E21" s="123"/>
      <c r="F21" s="50"/>
      <c r="G21" s="49" t="s">
        <v>29</v>
      </c>
      <c r="H21" s="50"/>
      <c r="I21" s="50"/>
      <c r="J21" s="51">
        <v>0</v>
      </c>
      <c r="K21" s="51">
        <f>SUM('BS wrksht'!C14)</f>
        <v>0</v>
      </c>
      <c r="L21" s="51">
        <f>SUM('BS wrksht'!D14)</f>
        <v>1000</v>
      </c>
      <c r="M21" s="51">
        <f>SUM('BS wrksht'!E14)</f>
        <v>0</v>
      </c>
      <c r="N21" s="51">
        <f>SUM('BS wrksht'!F14)</f>
        <v>4000</v>
      </c>
      <c r="O21" s="51">
        <f>SUM('BS wrksht'!G14)</f>
        <v>1000</v>
      </c>
      <c r="P21" s="51">
        <f>SUM('BS wrksht'!H14)</f>
        <v>3000</v>
      </c>
      <c r="Q21" s="51">
        <f>SUM('BS wrksht'!I14)</f>
        <v>1000</v>
      </c>
      <c r="R21" s="51">
        <f>SUM('BS wrksht'!J14)</f>
        <v>9000</v>
      </c>
      <c r="S21" s="51">
        <f>SUM('BS wrksht'!K14)</f>
        <v>2000</v>
      </c>
      <c r="T21" s="51">
        <f>SUM('BS wrksht'!L14)</f>
        <v>4000</v>
      </c>
      <c r="U21" s="51">
        <f>SUM('BS wrksht'!M14)</f>
        <v>1000</v>
      </c>
      <c r="V21" s="51">
        <f>SUM('BS wrksht'!N14)</f>
        <v>0</v>
      </c>
    </row>
    <row r="22" spans="5:22" x14ac:dyDescent="0.25">
      <c r="E22" s="123"/>
      <c r="F22" s="50"/>
      <c r="G22" s="49" t="s">
        <v>30</v>
      </c>
      <c r="H22" s="50"/>
      <c r="I22" s="50"/>
      <c r="J22" s="51">
        <v>30184</v>
      </c>
      <c r="K22" s="51">
        <f>SUM('BS wrksht'!C9)</f>
        <v>30769.059999999998</v>
      </c>
      <c r="L22" s="51">
        <f>SUM('BS wrksht'!D9)</f>
        <v>16769.059999999998</v>
      </c>
      <c r="M22" s="51">
        <f>SUM('BS wrksht'!E9)</f>
        <v>17769.059999999998</v>
      </c>
      <c r="N22" s="51">
        <f>SUM('BS wrksht'!F9)</f>
        <v>16069.059999999998</v>
      </c>
      <c r="O22" s="51">
        <f>SUM('BS wrksht'!G9)</f>
        <v>17069.059999999998</v>
      </c>
      <c r="P22" s="51">
        <f>SUM('BS wrksht'!H9)</f>
        <v>19169.059999999998</v>
      </c>
      <c r="Q22" s="51">
        <f>SUM('BS wrksht'!I9)</f>
        <v>669.05999999999767</v>
      </c>
      <c r="R22" s="51">
        <f>SUM('BS wrksht'!J9)</f>
        <v>1169.0599999999977</v>
      </c>
      <c r="S22" s="51">
        <f>SUM('BS wrksht'!K9)</f>
        <v>1669.0599999999977</v>
      </c>
      <c r="T22" s="51">
        <f>SUM('BS wrksht'!L9)</f>
        <v>2669.0599999999977</v>
      </c>
      <c r="U22" s="51">
        <f>SUM('BS wrksht'!M9)</f>
        <v>3669.0599999999977</v>
      </c>
      <c r="V22" s="51">
        <f>SUM('BS wrksht'!N9)</f>
        <v>4669.0599999999977</v>
      </c>
    </row>
    <row r="23" spans="5:22" s="48" customFormat="1" x14ac:dyDescent="0.25">
      <c r="E23" s="123"/>
      <c r="F23" s="50"/>
      <c r="G23" s="49" t="s">
        <v>25</v>
      </c>
      <c r="H23" s="50"/>
      <c r="I23" s="50"/>
      <c r="J23" s="51">
        <v>27602</v>
      </c>
      <c r="K23" s="51">
        <f>SUM('BS wrksht'!C20)</f>
        <v>27602</v>
      </c>
      <c r="L23" s="51">
        <f>SUM('BS wrksht'!D20)</f>
        <v>28602</v>
      </c>
      <c r="M23" s="51">
        <f>SUM('BS wrksht'!E20)</f>
        <v>27602</v>
      </c>
      <c r="N23" s="51">
        <f>SUM('BS wrksht'!F20)</f>
        <v>31602</v>
      </c>
      <c r="O23" s="51">
        <f>SUM('BS wrksht'!G20)</f>
        <v>28602</v>
      </c>
      <c r="P23" s="51">
        <f>SUM('BS wrksht'!H20)</f>
        <v>30602</v>
      </c>
      <c r="Q23" s="51">
        <f>SUM('BS wrksht'!I20)</f>
        <v>28602</v>
      </c>
      <c r="R23" s="51">
        <f>SUM('BS wrksht'!J20)</f>
        <v>36602</v>
      </c>
      <c r="S23" s="51">
        <f>SUM('BS wrksht'!K20)</f>
        <v>29602</v>
      </c>
      <c r="T23" s="51">
        <f>SUM('BS wrksht'!L20)</f>
        <v>31602</v>
      </c>
      <c r="U23" s="51">
        <f>SUM('BS wrksht'!M20)</f>
        <v>28602</v>
      </c>
      <c r="V23" s="51">
        <f>SUM('BS wrksht'!N20)</f>
        <v>27602</v>
      </c>
    </row>
    <row r="24" spans="5:22" x14ac:dyDescent="0.25">
      <c r="E24" s="48"/>
      <c r="F24" s="50"/>
      <c r="G24" s="49" t="s">
        <v>3</v>
      </c>
      <c r="H24" s="50"/>
      <c r="I24" s="50"/>
      <c r="J24" s="51">
        <v>11553</v>
      </c>
      <c r="K24" s="51">
        <v>10000</v>
      </c>
      <c r="L24" s="51">
        <v>11600</v>
      </c>
      <c r="M24" s="51">
        <v>13200</v>
      </c>
      <c r="N24" s="51">
        <v>12800</v>
      </c>
      <c r="O24" s="51">
        <v>12400</v>
      </c>
      <c r="P24" s="51">
        <v>18400</v>
      </c>
      <c r="Q24" s="51">
        <v>17600</v>
      </c>
      <c r="R24" s="51">
        <v>16000</v>
      </c>
      <c r="S24" s="51">
        <v>14000</v>
      </c>
      <c r="T24" s="51">
        <v>12000</v>
      </c>
      <c r="U24" s="51">
        <v>11500</v>
      </c>
      <c r="V24" s="51">
        <v>10000</v>
      </c>
    </row>
    <row r="25" spans="5:22" x14ac:dyDescent="0.25">
      <c r="F25" s="50"/>
      <c r="G25" s="49" t="s">
        <v>26</v>
      </c>
      <c r="H25" s="50"/>
      <c r="I25" s="50"/>
      <c r="J25" s="51">
        <v>35588</v>
      </c>
      <c r="K25" s="120">
        <v>0</v>
      </c>
      <c r="L25" s="120">
        <v>0</v>
      </c>
      <c r="M25" s="120">
        <v>0</v>
      </c>
      <c r="N25" s="120">
        <v>0</v>
      </c>
      <c r="O25" s="120">
        <v>0</v>
      </c>
      <c r="P25" s="120">
        <v>0</v>
      </c>
      <c r="Q25" s="120">
        <v>0</v>
      </c>
      <c r="R25" s="120">
        <v>0</v>
      </c>
      <c r="S25" s="120">
        <v>0</v>
      </c>
      <c r="T25" s="120">
        <v>0</v>
      </c>
      <c r="U25" s="120">
        <v>0</v>
      </c>
      <c r="V25" s="120">
        <v>0</v>
      </c>
    </row>
    <row r="26" spans="5:22" ht="11.25" customHeight="1" x14ac:dyDescent="0.25">
      <c r="G26" s="110" t="s">
        <v>4</v>
      </c>
      <c r="H26" s="110"/>
      <c r="I26" s="110"/>
      <c r="J26" s="124">
        <f>SUM(J20:J25)</f>
        <v>437492.5</v>
      </c>
      <c r="K26" s="124">
        <f>SUM(K20:K25)</f>
        <v>421702.15</v>
      </c>
      <c r="L26" s="124">
        <f t="shared" ref="L26:V26" si="1">SUM(L20:L25)</f>
        <v>396975.15</v>
      </c>
      <c r="M26" s="124">
        <f t="shared" si="1"/>
        <v>359360.15</v>
      </c>
      <c r="N26" s="124">
        <f t="shared" si="1"/>
        <v>438760.15</v>
      </c>
      <c r="O26" s="124">
        <f t="shared" si="1"/>
        <v>408845.15</v>
      </c>
      <c r="P26" s="124">
        <f t="shared" si="1"/>
        <v>437100.15</v>
      </c>
      <c r="Q26" s="124">
        <f t="shared" si="1"/>
        <v>402159.15</v>
      </c>
      <c r="R26" s="124">
        <f t="shared" si="1"/>
        <v>492701.15</v>
      </c>
      <c r="S26" s="124">
        <f t="shared" si="1"/>
        <v>455100.15</v>
      </c>
      <c r="T26" s="124">
        <f t="shared" si="1"/>
        <v>435522.15</v>
      </c>
      <c r="U26" s="124">
        <f t="shared" si="1"/>
        <v>449770.15</v>
      </c>
      <c r="V26" s="124">
        <f t="shared" si="1"/>
        <v>452082.15</v>
      </c>
    </row>
    <row r="27" spans="5:22" x14ac:dyDescent="0.25">
      <c r="G27" s="110"/>
      <c r="H27" s="110"/>
      <c r="I27" s="110"/>
      <c r="J27" s="125"/>
      <c r="K27" s="126"/>
      <c r="L27" s="126"/>
      <c r="M27" s="126"/>
      <c r="N27" s="117"/>
      <c r="O27" s="117"/>
      <c r="P27" s="117"/>
      <c r="Q27" s="117"/>
      <c r="R27" s="117"/>
      <c r="S27" s="117"/>
      <c r="T27" s="117"/>
      <c r="U27" s="117"/>
      <c r="V27" s="117"/>
    </row>
    <row r="28" spans="5:22" x14ac:dyDescent="0.25">
      <c r="F28" s="127"/>
      <c r="G28" s="110" t="s">
        <v>5</v>
      </c>
      <c r="H28" s="50"/>
      <c r="I28" s="50"/>
      <c r="J28" s="125"/>
      <c r="K28" s="126"/>
      <c r="L28" s="126"/>
      <c r="M28" s="126"/>
      <c r="N28" s="117"/>
      <c r="O28" s="117"/>
      <c r="P28" s="117"/>
      <c r="Q28" s="117"/>
      <c r="R28" s="117"/>
      <c r="S28" s="117"/>
      <c r="T28" s="117"/>
      <c r="U28" s="117"/>
      <c r="V28" s="117"/>
    </row>
    <row r="29" spans="5:22" x14ac:dyDescent="0.25">
      <c r="F29" s="50"/>
      <c r="G29" s="50" t="s">
        <v>6</v>
      </c>
      <c r="H29" s="50"/>
      <c r="I29" s="50"/>
      <c r="J29" s="51">
        <v>147759.45000000001</v>
      </c>
      <c r="K29" s="51">
        <v>147759</v>
      </c>
      <c r="L29" s="51">
        <v>147759</v>
      </c>
      <c r="M29" s="51">
        <v>147759</v>
      </c>
      <c r="N29" s="51">
        <v>147759</v>
      </c>
      <c r="O29" s="51">
        <v>147759</v>
      </c>
      <c r="P29" s="51">
        <v>147759</v>
      </c>
      <c r="Q29" s="51">
        <v>147759</v>
      </c>
      <c r="R29" s="51">
        <v>147759</v>
      </c>
      <c r="S29" s="51">
        <v>147759</v>
      </c>
      <c r="T29" s="51">
        <v>147759</v>
      </c>
      <c r="U29" s="51">
        <v>147759</v>
      </c>
      <c r="V29" s="51">
        <v>147759</v>
      </c>
    </row>
    <row r="30" spans="5:22" s="48" customFormat="1" x14ac:dyDescent="0.25">
      <c r="E30" s="33"/>
      <c r="F30" s="50"/>
      <c r="G30" s="50" t="s">
        <v>7</v>
      </c>
      <c r="H30" s="50"/>
      <c r="I30" s="50"/>
      <c r="J30" s="51">
        <v>-14306.2</v>
      </c>
      <c r="K30" s="51">
        <v>-14306</v>
      </c>
      <c r="L30" s="51">
        <v>-14306</v>
      </c>
      <c r="M30" s="51">
        <v>-14306</v>
      </c>
      <c r="N30" s="51">
        <v>-14306</v>
      </c>
      <c r="O30" s="51">
        <v>-14306</v>
      </c>
      <c r="P30" s="51">
        <v>-14306</v>
      </c>
      <c r="Q30" s="51">
        <v>-14306</v>
      </c>
      <c r="R30" s="51">
        <v>-14306</v>
      </c>
      <c r="S30" s="51">
        <v>-14306</v>
      </c>
      <c r="T30" s="51">
        <v>-14306</v>
      </c>
      <c r="U30" s="51">
        <v>-14306</v>
      </c>
      <c r="V30" s="51">
        <v>-14306</v>
      </c>
    </row>
    <row r="31" spans="5:22" ht="16.8" customHeight="1" x14ac:dyDescent="0.25">
      <c r="E31" s="48"/>
      <c r="F31" s="48"/>
      <c r="G31" s="112" t="s">
        <v>8</v>
      </c>
      <c r="H31" s="112"/>
      <c r="I31" s="112"/>
      <c r="J31" s="128">
        <f>SUM(J29:J30)</f>
        <v>133453.25</v>
      </c>
      <c r="K31" s="128">
        <f>SUM(K29:K30)</f>
        <v>133453</v>
      </c>
      <c r="L31" s="128">
        <f t="shared" ref="L31:V31" si="2">SUM(L29:L30)</f>
        <v>133453</v>
      </c>
      <c r="M31" s="128">
        <f t="shared" si="2"/>
        <v>133453</v>
      </c>
      <c r="N31" s="128">
        <f t="shared" si="2"/>
        <v>133453</v>
      </c>
      <c r="O31" s="128">
        <f t="shared" si="2"/>
        <v>133453</v>
      </c>
      <c r="P31" s="128">
        <f t="shared" si="2"/>
        <v>133453</v>
      </c>
      <c r="Q31" s="128">
        <f t="shared" si="2"/>
        <v>133453</v>
      </c>
      <c r="R31" s="128">
        <f t="shared" si="2"/>
        <v>133453</v>
      </c>
      <c r="S31" s="128">
        <f t="shared" si="2"/>
        <v>133453</v>
      </c>
      <c r="T31" s="128">
        <f t="shared" si="2"/>
        <v>133453</v>
      </c>
      <c r="U31" s="128">
        <f t="shared" si="2"/>
        <v>133453</v>
      </c>
      <c r="V31" s="128">
        <f t="shared" si="2"/>
        <v>133453</v>
      </c>
    </row>
    <row r="32" spans="5:22" s="48" customFormat="1" x14ac:dyDescent="0.25">
      <c r="E32" s="33"/>
      <c r="F32" s="33"/>
      <c r="G32" s="110"/>
      <c r="H32" s="110"/>
      <c r="I32" s="110"/>
      <c r="J32" s="152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</row>
    <row r="33" spans="5:22" x14ac:dyDescent="0.25">
      <c r="E33" s="48"/>
      <c r="F33" s="50"/>
      <c r="G33" s="49" t="s">
        <v>27</v>
      </c>
      <c r="H33" s="50"/>
      <c r="I33" s="50"/>
      <c r="J33" s="51">
        <v>43178</v>
      </c>
      <c r="K33" s="51">
        <v>37018</v>
      </c>
      <c r="L33" s="51">
        <v>37018</v>
      </c>
      <c r="M33" s="51">
        <v>37018</v>
      </c>
      <c r="N33" s="51">
        <v>37018</v>
      </c>
      <c r="O33" s="51">
        <v>37018</v>
      </c>
      <c r="P33" s="51">
        <v>37018</v>
      </c>
      <c r="Q33" s="51">
        <v>37018</v>
      </c>
      <c r="R33" s="51">
        <v>37018</v>
      </c>
      <c r="S33" s="51">
        <v>37018</v>
      </c>
      <c r="T33" s="51">
        <v>37018</v>
      </c>
      <c r="U33" s="51">
        <v>37018</v>
      </c>
      <c r="V33" s="51">
        <v>37018</v>
      </c>
    </row>
    <row r="34" spans="5:22" ht="13.8" thickBot="1" x14ac:dyDescent="0.3">
      <c r="G34" s="110" t="s">
        <v>9</v>
      </c>
      <c r="H34" s="110"/>
      <c r="I34" s="110"/>
      <c r="J34" s="130">
        <f>J26+J31+J33</f>
        <v>614123.75</v>
      </c>
      <c r="K34" s="130">
        <f>K26+K31+K33</f>
        <v>592173.15</v>
      </c>
      <c r="L34" s="130">
        <f t="shared" ref="L34:V34" si="3">L26+L31+L33</f>
        <v>567446.15</v>
      </c>
      <c r="M34" s="130">
        <f t="shared" si="3"/>
        <v>529831.15</v>
      </c>
      <c r="N34" s="130">
        <f t="shared" si="3"/>
        <v>609231.15</v>
      </c>
      <c r="O34" s="130">
        <f t="shared" si="3"/>
        <v>579316.15</v>
      </c>
      <c r="P34" s="130">
        <f t="shared" si="3"/>
        <v>607571.15</v>
      </c>
      <c r="Q34" s="130">
        <f t="shared" si="3"/>
        <v>572630.15</v>
      </c>
      <c r="R34" s="130">
        <f t="shared" si="3"/>
        <v>663172.15</v>
      </c>
      <c r="S34" s="130">
        <f t="shared" si="3"/>
        <v>625571.15</v>
      </c>
      <c r="T34" s="130">
        <f t="shared" si="3"/>
        <v>605993.15</v>
      </c>
      <c r="U34" s="130">
        <f t="shared" si="3"/>
        <v>620241.15</v>
      </c>
      <c r="V34" s="130">
        <f t="shared" si="3"/>
        <v>622553.15</v>
      </c>
    </row>
    <row r="35" spans="5:22" ht="13.8" thickTop="1" x14ac:dyDescent="0.25">
      <c r="F35" s="50"/>
      <c r="G35" s="50"/>
      <c r="H35" s="50"/>
      <c r="I35" s="50"/>
      <c r="J35" s="125"/>
      <c r="K35" s="126"/>
      <c r="L35" s="126"/>
      <c r="M35" s="126"/>
      <c r="N35" s="117"/>
      <c r="O35" s="117"/>
      <c r="P35" s="117"/>
      <c r="Q35" s="117"/>
      <c r="R35" s="117"/>
      <c r="S35" s="117"/>
      <c r="T35" s="117"/>
      <c r="U35" s="117"/>
      <c r="V35" s="117"/>
    </row>
    <row r="36" spans="5:22" x14ac:dyDescent="0.25">
      <c r="F36" s="110" t="s">
        <v>10</v>
      </c>
      <c r="G36" s="110"/>
      <c r="H36" s="110"/>
      <c r="I36" s="110"/>
      <c r="J36" s="153"/>
      <c r="K36" s="131"/>
      <c r="L36" s="131"/>
      <c r="M36" s="131"/>
      <c r="N36" s="117"/>
      <c r="O36" s="117"/>
      <c r="P36" s="117"/>
      <c r="Q36" s="117"/>
      <c r="R36" s="117"/>
      <c r="S36" s="117"/>
      <c r="T36" s="117"/>
      <c r="U36" s="117"/>
      <c r="V36" s="117"/>
    </row>
    <row r="37" spans="5:22" s="48" customFormat="1" x14ac:dyDescent="0.25">
      <c r="E37" s="33"/>
      <c r="F37" s="33"/>
      <c r="G37" s="110" t="s">
        <v>11</v>
      </c>
      <c r="H37" s="110"/>
      <c r="I37" s="110"/>
      <c r="J37" s="51"/>
      <c r="K37" s="120"/>
      <c r="L37" s="120"/>
      <c r="M37" s="120"/>
      <c r="N37" s="117"/>
      <c r="O37" s="117"/>
      <c r="P37" s="117"/>
      <c r="Q37" s="117"/>
      <c r="R37" s="117"/>
      <c r="S37" s="117"/>
      <c r="T37" s="117"/>
      <c r="U37" s="117"/>
      <c r="V37" s="117"/>
    </row>
    <row r="38" spans="5:22" x14ac:dyDescent="0.25">
      <c r="E38" s="48"/>
      <c r="F38" s="48"/>
      <c r="G38" s="49" t="s">
        <v>12</v>
      </c>
      <c r="H38" s="50"/>
      <c r="I38" s="50"/>
      <c r="J38" s="51">
        <v>2979</v>
      </c>
      <c r="K38" s="51">
        <f>SUM('BS wrksht'!C26)</f>
        <v>20526</v>
      </c>
      <c r="L38" s="51">
        <f>SUM('BS wrksht'!D26)</f>
        <v>34264</v>
      </c>
      <c r="M38" s="51">
        <f>SUM('BS wrksht'!E26)</f>
        <v>12799</v>
      </c>
      <c r="N38" s="51">
        <f>SUM('BS wrksht'!F26)</f>
        <v>32434</v>
      </c>
      <c r="O38" s="51">
        <f>SUM('BS wrksht'!G26)</f>
        <v>11444</v>
      </c>
      <c r="P38" s="51">
        <f>SUM('BS wrksht'!H26)</f>
        <v>34340</v>
      </c>
      <c r="Q38" s="51">
        <f>SUM('BS wrksht'!I26)</f>
        <v>12072</v>
      </c>
      <c r="R38" s="51">
        <f>SUM('BS wrksht'!J26)</f>
        <v>36525</v>
      </c>
      <c r="S38" s="51">
        <f>SUM('BS wrksht'!K26)</f>
        <v>26862</v>
      </c>
      <c r="T38" s="51">
        <f>SUM('BS wrksht'!L26)</f>
        <v>25361</v>
      </c>
      <c r="U38" s="51">
        <f>SUM('BS wrksht'!M26)</f>
        <v>23122</v>
      </c>
      <c r="V38" s="51">
        <f>SUM('BS wrksht'!N26)</f>
        <v>10922</v>
      </c>
    </row>
    <row r="39" spans="5:22" s="48" customFormat="1" x14ac:dyDescent="0.25">
      <c r="E39" s="33"/>
      <c r="F39" s="33"/>
      <c r="G39" s="49" t="s">
        <v>28</v>
      </c>
      <c r="H39" s="50"/>
      <c r="I39" s="50"/>
      <c r="J39" s="51">
        <v>43642</v>
      </c>
      <c r="K39" s="51">
        <v>22000</v>
      </c>
      <c r="L39" s="51">
        <v>4000</v>
      </c>
      <c r="M39" s="51">
        <v>3800</v>
      </c>
      <c r="N39" s="51">
        <v>3500</v>
      </c>
      <c r="O39" s="51">
        <v>3200</v>
      </c>
      <c r="P39" s="51">
        <v>3000</v>
      </c>
      <c r="Q39" s="51">
        <v>7000</v>
      </c>
      <c r="R39" s="51">
        <v>10000</v>
      </c>
      <c r="S39" s="51">
        <v>14200</v>
      </c>
      <c r="T39" s="51">
        <v>15500</v>
      </c>
      <c r="U39" s="51">
        <v>19300</v>
      </c>
      <c r="V39" s="51">
        <v>54200</v>
      </c>
    </row>
    <row r="40" spans="5:22" s="48" customFormat="1" x14ac:dyDescent="0.25">
      <c r="G40" s="49" t="s">
        <v>105</v>
      </c>
      <c r="H40" s="50"/>
      <c r="I40" s="50"/>
      <c r="J40" s="51">
        <v>17912</v>
      </c>
      <c r="K40" s="51">
        <v>10000</v>
      </c>
      <c r="L40" s="51">
        <v>9000</v>
      </c>
      <c r="M40" s="51">
        <v>15500</v>
      </c>
      <c r="N40" s="51">
        <v>21700</v>
      </c>
      <c r="O40" s="51">
        <v>16500</v>
      </c>
      <c r="P40" s="51">
        <v>16000</v>
      </c>
      <c r="Q40" s="51">
        <v>22300</v>
      </c>
      <c r="R40" s="51">
        <v>41500</v>
      </c>
      <c r="S40" s="51">
        <v>35400</v>
      </c>
      <c r="T40" s="51">
        <v>26000</v>
      </c>
      <c r="U40" s="51">
        <v>26500</v>
      </c>
      <c r="V40" s="51">
        <v>10000</v>
      </c>
    </row>
    <row r="41" spans="5:22" s="48" customFormat="1" x14ac:dyDescent="0.25">
      <c r="G41" s="49" t="s">
        <v>104</v>
      </c>
      <c r="H41" s="50"/>
      <c r="I41" s="50"/>
      <c r="J41" s="51">
        <v>-7209</v>
      </c>
      <c r="K41" s="51">
        <v>3700</v>
      </c>
      <c r="L41" s="51">
        <v>18700</v>
      </c>
      <c r="M41" s="51">
        <v>13700</v>
      </c>
      <c r="N41" s="51">
        <v>33700</v>
      </c>
      <c r="O41" s="51">
        <v>21100</v>
      </c>
      <c r="P41" s="51">
        <v>28700</v>
      </c>
      <c r="Q41" s="51">
        <v>17900</v>
      </c>
      <c r="R41" s="51">
        <v>33300</v>
      </c>
      <c r="S41" s="51">
        <v>13900</v>
      </c>
      <c r="T41" s="51">
        <v>100</v>
      </c>
      <c r="U41" s="51">
        <v>7000</v>
      </c>
      <c r="V41" s="51">
        <v>100</v>
      </c>
    </row>
    <row r="42" spans="5:22" x14ac:dyDescent="0.25">
      <c r="E42" s="48"/>
      <c r="F42" s="48"/>
      <c r="G42" s="49" t="s">
        <v>31</v>
      </c>
      <c r="H42" s="50"/>
      <c r="I42" s="50"/>
      <c r="J42" s="51">
        <v>2791</v>
      </c>
      <c r="K42" s="51">
        <v>2140</v>
      </c>
      <c r="L42" s="51">
        <v>2140</v>
      </c>
      <c r="M42" s="51">
        <v>2140</v>
      </c>
      <c r="N42" s="51">
        <v>2140</v>
      </c>
      <c r="O42" s="51">
        <v>2140</v>
      </c>
      <c r="P42" s="51">
        <v>2140</v>
      </c>
      <c r="Q42" s="51">
        <v>2140</v>
      </c>
      <c r="R42" s="51">
        <v>2140</v>
      </c>
      <c r="S42" s="51">
        <v>2140</v>
      </c>
      <c r="T42" s="51">
        <v>2140</v>
      </c>
      <c r="U42" s="51">
        <v>2140</v>
      </c>
      <c r="V42" s="51">
        <v>2140</v>
      </c>
    </row>
    <row r="43" spans="5:22" x14ac:dyDescent="0.25">
      <c r="G43" s="110" t="s">
        <v>13</v>
      </c>
      <c r="H43" s="110"/>
      <c r="I43" s="110"/>
      <c r="J43" s="128">
        <f>SUM(J38:J42)</f>
        <v>60115</v>
      </c>
      <c r="K43" s="128">
        <f>SUM(K38:K42)</f>
        <v>58366</v>
      </c>
      <c r="L43" s="128">
        <f t="shared" ref="L43:V43" si="4">SUM(L38:L42)</f>
        <v>68104</v>
      </c>
      <c r="M43" s="128">
        <f t="shared" si="4"/>
        <v>47939</v>
      </c>
      <c r="N43" s="128">
        <f t="shared" si="4"/>
        <v>93474</v>
      </c>
      <c r="O43" s="128">
        <f t="shared" si="4"/>
        <v>54384</v>
      </c>
      <c r="P43" s="128">
        <f t="shared" si="4"/>
        <v>84180</v>
      </c>
      <c r="Q43" s="128">
        <f t="shared" si="4"/>
        <v>61412</v>
      </c>
      <c r="R43" s="128">
        <f t="shared" si="4"/>
        <v>123465</v>
      </c>
      <c r="S43" s="128">
        <f t="shared" si="4"/>
        <v>92502</v>
      </c>
      <c r="T43" s="128">
        <f t="shared" si="4"/>
        <v>69101</v>
      </c>
      <c r="U43" s="128">
        <f t="shared" si="4"/>
        <v>78062</v>
      </c>
      <c r="V43" s="128">
        <f t="shared" si="4"/>
        <v>77362</v>
      </c>
    </row>
    <row r="44" spans="5:22" x14ac:dyDescent="0.25">
      <c r="F44" s="110"/>
      <c r="G44" s="110" t="s">
        <v>14</v>
      </c>
      <c r="H44" s="110"/>
      <c r="I44" s="110"/>
      <c r="J44" s="125"/>
      <c r="K44" s="126"/>
      <c r="L44" s="126"/>
      <c r="M44" s="126"/>
      <c r="N44" s="117"/>
      <c r="O44" s="117"/>
      <c r="P44" s="117"/>
      <c r="Q44" s="117"/>
      <c r="R44" s="117"/>
      <c r="S44" s="117"/>
      <c r="T44" s="117"/>
      <c r="U44" s="117"/>
      <c r="V44" s="117"/>
    </row>
    <row r="45" spans="5:22" x14ac:dyDescent="0.25">
      <c r="G45" s="49" t="s">
        <v>32</v>
      </c>
      <c r="H45" s="50"/>
      <c r="I45" s="50"/>
      <c r="J45" s="51">
        <v>353971</v>
      </c>
      <c r="K45" s="51">
        <v>554008</v>
      </c>
      <c r="L45" s="51">
        <v>554008</v>
      </c>
      <c r="M45" s="51">
        <v>554008</v>
      </c>
      <c r="N45" s="51">
        <v>554008</v>
      </c>
      <c r="O45" s="51">
        <v>554008</v>
      </c>
      <c r="P45" s="51">
        <v>554008</v>
      </c>
      <c r="Q45" s="51">
        <v>554008</v>
      </c>
      <c r="R45" s="51">
        <v>554008</v>
      </c>
      <c r="S45" s="51">
        <v>554008</v>
      </c>
      <c r="T45" s="51">
        <v>554008</v>
      </c>
      <c r="U45" s="51">
        <v>554008</v>
      </c>
      <c r="V45" s="51">
        <v>554008</v>
      </c>
    </row>
    <row r="46" spans="5:22" x14ac:dyDescent="0.25">
      <c r="F46" s="48"/>
      <c r="G46" s="49" t="s">
        <v>15</v>
      </c>
      <c r="H46" s="50"/>
      <c r="I46" s="50"/>
      <c r="J46" s="51">
        <v>200037</v>
      </c>
      <c r="K46" s="51">
        <f>'Income Statement'!B73</f>
        <v>-20202</v>
      </c>
      <c r="L46" s="51">
        <f>K46+'Income Statement'!C73</f>
        <v>-54667</v>
      </c>
      <c r="M46" s="51">
        <f>L46+'Income Statement'!D73</f>
        <v>-72117</v>
      </c>
      <c r="N46" s="51">
        <f>M46+'Income Statement'!E73</f>
        <v>-38252</v>
      </c>
      <c r="O46" s="51">
        <f>N46+'Income Statement'!F73</f>
        <v>-29077</v>
      </c>
      <c r="P46" s="51">
        <f>O46+'Income Statement'!G73</f>
        <v>-30618</v>
      </c>
      <c r="Q46" s="51">
        <f>P46+'Income Statement'!H73</f>
        <v>-42791</v>
      </c>
      <c r="R46" s="51">
        <f>Q46+'Income Statement'!I73</f>
        <v>-14302</v>
      </c>
      <c r="S46" s="51">
        <f>R46+'Income Statement'!J73</f>
        <v>-20940</v>
      </c>
      <c r="T46" s="51">
        <f>S46+'Income Statement'!K73</f>
        <v>-17117</v>
      </c>
      <c r="U46" s="51">
        <f>T46+'Income Statement'!L73</f>
        <v>-11830</v>
      </c>
      <c r="V46" s="51">
        <f>U46+'Income Statement'!M73</f>
        <v>-8818</v>
      </c>
    </row>
    <row r="47" spans="5:22" x14ac:dyDescent="0.25">
      <c r="F47" s="110"/>
      <c r="G47" s="110" t="s">
        <v>16</v>
      </c>
      <c r="H47" s="110"/>
      <c r="I47" s="110"/>
      <c r="J47" s="124">
        <f>SUM(J45:J46)</f>
        <v>554008</v>
      </c>
      <c r="K47" s="124">
        <f>SUM(K45:K46)</f>
        <v>533806</v>
      </c>
      <c r="L47" s="124">
        <f>SUM(L45:L46)</f>
        <v>499341</v>
      </c>
      <c r="M47" s="124">
        <f t="shared" ref="M47:V47" si="5">SUM(M45:M46)</f>
        <v>481891</v>
      </c>
      <c r="N47" s="124">
        <f t="shared" si="5"/>
        <v>515756</v>
      </c>
      <c r="O47" s="124">
        <f t="shared" si="5"/>
        <v>524931</v>
      </c>
      <c r="P47" s="124">
        <f t="shared" si="5"/>
        <v>523390</v>
      </c>
      <c r="Q47" s="124">
        <f t="shared" si="5"/>
        <v>511217</v>
      </c>
      <c r="R47" s="124">
        <f t="shared" si="5"/>
        <v>539706</v>
      </c>
      <c r="S47" s="124">
        <f t="shared" si="5"/>
        <v>533068</v>
      </c>
      <c r="T47" s="124">
        <f t="shared" si="5"/>
        <v>536891</v>
      </c>
      <c r="U47" s="124">
        <f t="shared" si="5"/>
        <v>542178</v>
      </c>
      <c r="V47" s="124">
        <f t="shared" si="5"/>
        <v>545190</v>
      </c>
    </row>
    <row r="48" spans="5:22" ht="13.8" thickBot="1" x14ac:dyDescent="0.3">
      <c r="F48" s="110"/>
      <c r="G48" s="110" t="s">
        <v>17</v>
      </c>
      <c r="H48" s="110"/>
      <c r="I48" s="110"/>
      <c r="J48" s="130">
        <f>J43+J47</f>
        <v>614123</v>
      </c>
      <c r="K48" s="130">
        <f>K43+K47</f>
        <v>592172</v>
      </c>
      <c r="L48" s="130">
        <f>L43+L47</f>
        <v>567445</v>
      </c>
      <c r="M48" s="130">
        <f t="shared" ref="M48:V48" si="6">M43+M47</f>
        <v>529830</v>
      </c>
      <c r="N48" s="130">
        <f t="shared" si="6"/>
        <v>609230</v>
      </c>
      <c r="O48" s="130">
        <f t="shared" si="6"/>
        <v>579315</v>
      </c>
      <c r="P48" s="130">
        <f t="shared" si="6"/>
        <v>607570</v>
      </c>
      <c r="Q48" s="130">
        <f t="shared" si="6"/>
        <v>572629</v>
      </c>
      <c r="R48" s="130">
        <f t="shared" si="6"/>
        <v>663171</v>
      </c>
      <c r="S48" s="130">
        <f t="shared" si="6"/>
        <v>625570</v>
      </c>
      <c r="T48" s="130">
        <f t="shared" si="6"/>
        <v>605992</v>
      </c>
      <c r="U48" s="130">
        <f t="shared" si="6"/>
        <v>620240</v>
      </c>
      <c r="V48" s="130">
        <f t="shared" si="6"/>
        <v>622552</v>
      </c>
    </row>
    <row r="49" spans="5:22" s="48" customFormat="1" ht="13.8" thickTop="1" x14ac:dyDescent="0.25">
      <c r="E49" s="33"/>
      <c r="F49" s="110"/>
      <c r="G49" s="110"/>
      <c r="H49" s="110"/>
      <c r="I49" s="110"/>
      <c r="J49" s="125"/>
      <c r="K49" s="126"/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</row>
    <row r="50" spans="5:22" x14ac:dyDescent="0.25">
      <c r="E50" s="48"/>
      <c r="F50" s="48"/>
      <c r="G50" s="112" t="s">
        <v>103</v>
      </c>
      <c r="H50" s="48"/>
      <c r="I50" s="48"/>
      <c r="J50" s="121">
        <f>J34-J48</f>
        <v>0.75</v>
      </c>
      <c r="K50" s="121">
        <f t="shared" ref="K50:V50" si="7">K34-K48</f>
        <v>1.1500000000232831</v>
      </c>
      <c r="L50" s="121">
        <f t="shared" si="7"/>
        <v>1.1500000000232831</v>
      </c>
      <c r="M50" s="121">
        <f t="shared" si="7"/>
        <v>1.1500000000232831</v>
      </c>
      <c r="N50" s="121">
        <f t="shared" si="7"/>
        <v>1.1500000000232831</v>
      </c>
      <c r="O50" s="121">
        <f t="shared" si="7"/>
        <v>1.1500000000232831</v>
      </c>
      <c r="P50" s="121">
        <f t="shared" si="7"/>
        <v>1.1500000000232831</v>
      </c>
      <c r="Q50" s="121">
        <f t="shared" si="7"/>
        <v>1.1500000000232831</v>
      </c>
      <c r="R50" s="121">
        <f t="shared" si="7"/>
        <v>1.1500000000232831</v>
      </c>
      <c r="S50" s="121">
        <f t="shared" si="7"/>
        <v>1.1500000000232831</v>
      </c>
      <c r="T50" s="121">
        <f t="shared" si="7"/>
        <v>1.1500000000232831</v>
      </c>
      <c r="U50" s="121">
        <f t="shared" si="7"/>
        <v>1.1500000000232831</v>
      </c>
      <c r="V50" s="121">
        <f t="shared" si="7"/>
        <v>1.1500000000232831</v>
      </c>
    </row>
    <row r="51" spans="5:22" x14ac:dyDescent="0.25">
      <c r="K51" s="113"/>
      <c r="L51" s="113"/>
      <c r="M51" s="113"/>
      <c r="N51" s="113"/>
      <c r="O51" s="113"/>
      <c r="P51" s="113"/>
      <c r="Q51" s="113"/>
      <c r="R51" s="113"/>
      <c r="S51" s="113"/>
      <c r="T51" s="113"/>
      <c r="U51" s="113"/>
      <c r="V51" s="113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7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topLeftCell="A4" zoomScale="75" zoomScaleNormal="75" zoomScalePageLayoutView="85" workbookViewId="0">
      <selection activeCell="P21" sqref="P21"/>
    </sheetView>
  </sheetViews>
  <sheetFormatPr defaultRowHeight="13.2" x14ac:dyDescent="0.25"/>
  <cols>
    <col min="2" max="2" width="8.33203125" customWidth="1"/>
    <col min="7" max="18" width="10.6640625" customWidth="1"/>
    <col min="19" max="19" width="10.109375" bestFit="1" customWidth="1"/>
  </cols>
  <sheetData>
    <row r="3" spans="1:20" x14ac:dyDescent="0.25">
      <c r="A3" s="162" t="s">
        <v>20</v>
      </c>
      <c r="B3" s="163"/>
      <c r="C3" s="163"/>
      <c r="D3" s="163"/>
      <c r="E3" s="163"/>
      <c r="F3" s="163"/>
      <c r="G3" s="163"/>
    </row>
    <row r="4" spans="1:20" x14ac:dyDescent="0.25">
      <c r="A4" s="162" t="s">
        <v>135</v>
      </c>
      <c r="B4" s="163"/>
      <c r="C4" s="163"/>
      <c r="D4" s="163"/>
      <c r="E4" s="163"/>
      <c r="F4" s="163"/>
      <c r="G4" s="163"/>
    </row>
    <row r="5" spans="1:20" x14ac:dyDescent="0.25">
      <c r="G5" s="7" t="s">
        <v>52</v>
      </c>
      <c r="H5" s="7" t="s">
        <v>53</v>
      </c>
      <c r="I5" s="7" t="s">
        <v>54</v>
      </c>
      <c r="J5" s="7" t="s">
        <v>55</v>
      </c>
      <c r="K5" s="7" t="s">
        <v>56</v>
      </c>
      <c r="L5" s="7" t="s">
        <v>57</v>
      </c>
      <c r="M5" s="7" t="s">
        <v>58</v>
      </c>
      <c r="N5" s="7" t="s">
        <v>59</v>
      </c>
      <c r="O5" s="7" t="s">
        <v>60</v>
      </c>
      <c r="P5" s="7" t="s">
        <v>61</v>
      </c>
      <c r="Q5" s="7" t="s">
        <v>62</v>
      </c>
      <c r="R5" s="7" t="s">
        <v>51</v>
      </c>
      <c r="S5" s="7"/>
      <c r="T5" s="7"/>
    </row>
    <row r="6" spans="1:20" x14ac:dyDescent="0.25">
      <c r="A6" s="3" t="s">
        <v>33</v>
      </c>
    </row>
    <row r="7" spans="1:20" x14ac:dyDescent="0.25">
      <c r="A7" s="1" t="s">
        <v>34</v>
      </c>
      <c r="G7" s="9">
        <f>SUM('Income Statement'!B73)</f>
        <v>-20202</v>
      </c>
      <c r="H7" s="9">
        <f>'Income Statement'!C73</f>
        <v>-34465</v>
      </c>
      <c r="I7" s="9">
        <f>'Income Statement'!D73</f>
        <v>-17450</v>
      </c>
      <c r="J7" s="9">
        <f>'Income Statement'!E73</f>
        <v>33865</v>
      </c>
      <c r="K7" s="9">
        <f>'Income Statement'!F73</f>
        <v>9175</v>
      </c>
      <c r="L7" s="9">
        <f>'Income Statement'!G73</f>
        <v>-1541</v>
      </c>
      <c r="M7" s="9">
        <f>'Income Statement'!H73</f>
        <v>-12173</v>
      </c>
      <c r="N7" s="9">
        <f>'Income Statement'!I73</f>
        <v>28489</v>
      </c>
      <c r="O7" s="9">
        <f>'Income Statement'!J73</f>
        <v>-6638</v>
      </c>
      <c r="P7" s="9">
        <f>'Income Statement'!K73</f>
        <v>3823</v>
      </c>
      <c r="Q7" s="9">
        <f>'Income Statement'!L73</f>
        <v>5287</v>
      </c>
      <c r="R7" s="9">
        <f>'Income Statement'!M73</f>
        <v>3012</v>
      </c>
      <c r="S7" s="2">
        <f>SUM(G7:R7)</f>
        <v>-8818</v>
      </c>
    </row>
    <row r="8" spans="1:20" x14ac:dyDescent="0.25">
      <c r="A8" s="3" t="s">
        <v>35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20" x14ac:dyDescent="0.25">
      <c r="A9" s="5" t="s">
        <v>36</v>
      </c>
      <c r="G9" s="9">
        <f>BS!K30-BS!J30</f>
        <v>0.2000000000007276</v>
      </c>
      <c r="H9" s="9">
        <f>BS!L30-BS!K30</f>
        <v>0</v>
      </c>
      <c r="I9" s="9">
        <f>BS!M30-BS!L30</f>
        <v>0</v>
      </c>
      <c r="J9" s="9">
        <f>BS!N30-BS!M30</f>
        <v>0</v>
      </c>
      <c r="K9" s="9">
        <f>BS!O30-BS!N30</f>
        <v>0</v>
      </c>
      <c r="L9" s="9">
        <f>BS!P30-BS!O30</f>
        <v>0</v>
      </c>
      <c r="M9" s="9">
        <f>BS!Q30-BS!P30</f>
        <v>0</v>
      </c>
      <c r="N9" s="9">
        <f>BS!R30-BS!Q30</f>
        <v>0</v>
      </c>
      <c r="O9" s="9">
        <f>BS!S30-BS!R30</f>
        <v>0</v>
      </c>
      <c r="P9" s="9">
        <f>BS!T30-BS!S30</f>
        <v>0</v>
      </c>
      <c r="Q9" s="9">
        <f>BS!U30-BS!T30</f>
        <v>0</v>
      </c>
      <c r="R9" s="9">
        <f>BS!V30-BS!U30</f>
        <v>0</v>
      </c>
      <c r="S9" s="2">
        <f>SUM(G9:R9)</f>
        <v>0.2000000000007276</v>
      </c>
    </row>
    <row r="10" spans="1:20" x14ac:dyDescent="0.25">
      <c r="A10" s="1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1:20" x14ac:dyDescent="0.25">
      <c r="A11" s="3" t="s">
        <v>37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1:20" x14ac:dyDescent="0.25">
      <c r="A12" s="5" t="s">
        <v>38</v>
      </c>
      <c r="G12" s="9">
        <f>(BS!J21+BS!J22)-(BS!K21+BS!K22)</f>
        <v>-585.05999999999767</v>
      </c>
      <c r="H12" s="9">
        <f>(BS!K21+BS!K22)-(BS!L21+BS!L22)</f>
        <v>13000</v>
      </c>
      <c r="I12" s="9">
        <f>(BS!L21+BS!L22)-(BS!M21+BS!M22)</f>
        <v>0</v>
      </c>
      <c r="J12" s="9">
        <f>(BS!M21+BS!M22)-(BS!N21+BS!N22)</f>
        <v>-2300</v>
      </c>
      <c r="K12" s="9">
        <f>(BS!N21+BS!N22)-(BS!O21+BS!O22)</f>
        <v>2000</v>
      </c>
      <c r="L12" s="9">
        <f>(BS!O21+BS!O22)-(BS!P21+BS!P22)</f>
        <v>-4100</v>
      </c>
      <c r="M12" s="9">
        <f>(BS!P21+BS!P22)-(BS!Q21+BS!Q22)</f>
        <v>20500</v>
      </c>
      <c r="N12" s="9">
        <f>(BS!Q21+BS!Q22)-(BS!R21+BS!R22)</f>
        <v>-8500</v>
      </c>
      <c r="O12" s="9">
        <f>(BS!R21+BS!R22)-(BS!S21+BS!S22)</f>
        <v>6500</v>
      </c>
      <c r="P12" s="9">
        <f>(BS!S21+BS!S22)-(BS!T21+BS!T22)</f>
        <v>-3000</v>
      </c>
      <c r="Q12" s="9">
        <f>(BS!T21+BS!T22)-(BS!U21+BS!U22)</f>
        <v>2000</v>
      </c>
      <c r="R12" s="9">
        <f>(BS!U21+BS!U22)-(BS!V21+BS!V22)</f>
        <v>0</v>
      </c>
      <c r="S12" s="2">
        <f t="shared" ref="S12:S21" si="0">SUM(G12:R12)</f>
        <v>25514.940000000002</v>
      </c>
    </row>
    <row r="13" spans="1:20" x14ac:dyDescent="0.25">
      <c r="A13" s="5" t="s">
        <v>25</v>
      </c>
      <c r="G13" s="9">
        <f>BS!J23-BS!K23</f>
        <v>0</v>
      </c>
      <c r="H13" s="9">
        <f>BS!K23-BS!L23</f>
        <v>-1000</v>
      </c>
      <c r="I13" s="9">
        <f>BS!L23-BS!M23</f>
        <v>1000</v>
      </c>
      <c r="J13" s="9">
        <f>BS!M23-BS!N23</f>
        <v>-4000</v>
      </c>
      <c r="K13" s="9">
        <f>BS!N23-BS!O23</f>
        <v>3000</v>
      </c>
      <c r="L13" s="9">
        <f>BS!O23-BS!P23</f>
        <v>-2000</v>
      </c>
      <c r="M13" s="9">
        <f>BS!P23-BS!Q23</f>
        <v>2000</v>
      </c>
      <c r="N13" s="9">
        <f>BS!Q23-BS!R23</f>
        <v>-8000</v>
      </c>
      <c r="O13" s="9">
        <f>BS!R23-BS!S23</f>
        <v>7000</v>
      </c>
      <c r="P13" s="9">
        <f>BS!S23-BS!T23</f>
        <v>-2000</v>
      </c>
      <c r="Q13" s="9">
        <f>BS!T23-BS!U23</f>
        <v>3000</v>
      </c>
      <c r="R13" s="9">
        <f>BS!U23-BS!V23</f>
        <v>1000</v>
      </c>
      <c r="S13" s="2">
        <f t="shared" si="0"/>
        <v>0</v>
      </c>
    </row>
    <row r="14" spans="1:20" x14ac:dyDescent="0.25">
      <c r="A14" s="5" t="s">
        <v>3</v>
      </c>
      <c r="G14" s="9">
        <f>BS!J24-BS!K24</f>
        <v>1553</v>
      </c>
      <c r="H14" s="9">
        <f>BS!K24-BS!L24</f>
        <v>-1600</v>
      </c>
      <c r="I14" s="9">
        <f>BS!L24-BS!M24</f>
        <v>-1600</v>
      </c>
      <c r="J14" s="9">
        <f>BS!M24-BS!N24</f>
        <v>400</v>
      </c>
      <c r="K14" s="9">
        <f>BS!N24-BS!O24</f>
        <v>400</v>
      </c>
      <c r="L14" s="9">
        <f>BS!O24-BS!P24</f>
        <v>-6000</v>
      </c>
      <c r="M14" s="9">
        <f>BS!P24-BS!Q24</f>
        <v>800</v>
      </c>
      <c r="N14" s="9">
        <f>BS!Q24-BS!R24</f>
        <v>1600</v>
      </c>
      <c r="O14" s="9">
        <f>BS!R24-BS!S24</f>
        <v>2000</v>
      </c>
      <c r="P14" s="9">
        <f>BS!S24-BS!T24</f>
        <v>2000</v>
      </c>
      <c r="Q14" s="9">
        <f>BS!T24-BS!U24</f>
        <v>500</v>
      </c>
      <c r="R14" s="9">
        <f>BS!U24-BS!V24</f>
        <v>1500</v>
      </c>
      <c r="S14" s="2">
        <f t="shared" si="0"/>
        <v>1553</v>
      </c>
    </row>
    <row r="15" spans="1:20" x14ac:dyDescent="0.25">
      <c r="A15" s="5" t="s">
        <v>26</v>
      </c>
      <c r="G15" s="9">
        <f>BS!J25-BS!K25</f>
        <v>35588</v>
      </c>
      <c r="H15" s="9">
        <f>BS!K25-BS!L25</f>
        <v>0</v>
      </c>
      <c r="I15" s="9">
        <f>BS!L25-BS!M25</f>
        <v>0</v>
      </c>
      <c r="J15" s="9">
        <f>BS!M25-BS!N25</f>
        <v>0</v>
      </c>
      <c r="K15" s="9">
        <f>BS!N25-BS!O25</f>
        <v>0</v>
      </c>
      <c r="L15" s="9">
        <f>BS!O25-BS!P25</f>
        <v>0</v>
      </c>
      <c r="M15" s="9">
        <f>BS!P25-BS!Q25</f>
        <v>0</v>
      </c>
      <c r="N15" s="9">
        <f>BS!Q25-BS!R25</f>
        <v>0</v>
      </c>
      <c r="O15" s="9">
        <f>BS!R25-BS!S25</f>
        <v>0</v>
      </c>
      <c r="P15" s="9">
        <f>BS!S25-BS!T25</f>
        <v>0</v>
      </c>
      <c r="Q15" s="9">
        <f>BS!T25-BS!U25</f>
        <v>0</v>
      </c>
      <c r="R15" s="9">
        <f>BS!U25-BS!V25</f>
        <v>0</v>
      </c>
      <c r="S15" s="2">
        <f t="shared" si="0"/>
        <v>35588</v>
      </c>
    </row>
    <row r="16" spans="1:20" x14ac:dyDescent="0.25">
      <c r="A16" s="5" t="s">
        <v>27</v>
      </c>
      <c r="G16" s="9">
        <f>BS!J33-BS!K33</f>
        <v>6160</v>
      </c>
      <c r="H16" s="9">
        <f>BS!K33-BS!L33</f>
        <v>0</v>
      </c>
      <c r="I16" s="9">
        <f>BS!L33-BS!M33</f>
        <v>0</v>
      </c>
      <c r="J16" s="9">
        <f>BS!M33-BS!N33</f>
        <v>0</v>
      </c>
      <c r="K16" s="9">
        <f>BS!N33-BS!O33</f>
        <v>0</v>
      </c>
      <c r="L16" s="9">
        <f>BS!O33-BS!P33</f>
        <v>0</v>
      </c>
      <c r="M16" s="9">
        <f>BS!P33-BS!Q33</f>
        <v>0</v>
      </c>
      <c r="N16" s="9">
        <f>BS!Q33-BS!R33</f>
        <v>0</v>
      </c>
      <c r="O16" s="9">
        <f>BS!R33-BS!S33</f>
        <v>0</v>
      </c>
      <c r="P16" s="9">
        <f>BS!S33-BS!T33</f>
        <v>0</v>
      </c>
      <c r="Q16" s="9">
        <f>BS!T33-BS!U33</f>
        <v>0</v>
      </c>
      <c r="R16" s="9">
        <f>BS!U33-BS!V33</f>
        <v>0</v>
      </c>
      <c r="S16" s="2">
        <f>SUM(G16:R16)</f>
        <v>6160</v>
      </c>
    </row>
    <row r="17" spans="1:19" x14ac:dyDescent="0.25">
      <c r="A17" s="5" t="s">
        <v>39</v>
      </c>
      <c r="G17" s="9">
        <f>BS!K38-BS!J38</f>
        <v>17547</v>
      </c>
      <c r="H17" s="9">
        <f>BS!L38-BS!K38</f>
        <v>13738</v>
      </c>
      <c r="I17" s="9">
        <f>BS!M38-BS!L38</f>
        <v>-21465</v>
      </c>
      <c r="J17" s="9">
        <f>BS!N38-BS!M38</f>
        <v>19635</v>
      </c>
      <c r="K17" s="9">
        <f>BS!O38-BS!N38</f>
        <v>-20990</v>
      </c>
      <c r="L17" s="9">
        <f>BS!P38-BS!O38</f>
        <v>22896</v>
      </c>
      <c r="M17" s="9">
        <f>BS!Q38-BS!P38</f>
        <v>-22268</v>
      </c>
      <c r="N17" s="9">
        <f>BS!R38-BS!Q38</f>
        <v>24453</v>
      </c>
      <c r="O17" s="9">
        <f>BS!S38-BS!R38</f>
        <v>-9663</v>
      </c>
      <c r="P17" s="9">
        <f>BS!T38-BS!S38</f>
        <v>-1501</v>
      </c>
      <c r="Q17" s="9">
        <f>BS!U38-BS!T38</f>
        <v>-2239</v>
      </c>
      <c r="R17" s="9">
        <f>BS!V38-BS!U38</f>
        <v>-12200</v>
      </c>
      <c r="S17" s="2">
        <f t="shared" si="0"/>
        <v>7943</v>
      </c>
    </row>
    <row r="18" spans="1:19" x14ac:dyDescent="0.25">
      <c r="A18" s="5" t="s">
        <v>45</v>
      </c>
      <c r="G18" s="9">
        <f>(BS!K40-BS!J40)+(BS!K41-BS!J41)</f>
        <v>2997</v>
      </c>
      <c r="H18" s="9">
        <f>(BS!L40-BS!K40)+(BS!L41-BS!K41)</f>
        <v>14000</v>
      </c>
      <c r="I18" s="9">
        <f>(BS!M40-BS!L40)+(BS!M41-BS!L41)</f>
        <v>1500</v>
      </c>
      <c r="J18" s="9">
        <f>(BS!N40-BS!M40)+(BS!N41-BS!M41)</f>
        <v>26200</v>
      </c>
      <c r="K18" s="9">
        <f>(BS!O40-BS!N40)+(BS!O41-BS!N41)</f>
        <v>-17800</v>
      </c>
      <c r="L18" s="9">
        <f>(BS!P40-BS!O40)+(BS!P41-BS!O41)</f>
        <v>7100</v>
      </c>
      <c r="M18" s="9">
        <f>(BS!Q40-BS!P40)+(BS!Q41-BS!P41)</f>
        <v>-4500</v>
      </c>
      <c r="N18" s="9">
        <f>(BS!R40-BS!Q40)+(BS!R41-BS!Q41)</f>
        <v>34600</v>
      </c>
      <c r="O18" s="9">
        <f>(BS!S40-BS!R40)+(BS!S41-BS!R41)</f>
        <v>-25500</v>
      </c>
      <c r="P18" s="9">
        <f>(BS!T40-BS!S40)+(BS!T41-BS!S41)</f>
        <v>-23200</v>
      </c>
      <c r="Q18" s="9">
        <f>(BS!U40-BS!T40)+(BS!U41-BS!T41)</f>
        <v>7400</v>
      </c>
      <c r="R18" s="9">
        <f>(BS!V40-BS!U40)+(BS!V41-BS!U41)</f>
        <v>-23400</v>
      </c>
      <c r="S18" s="2">
        <f t="shared" si="0"/>
        <v>-603</v>
      </c>
    </row>
    <row r="19" spans="1:19" x14ac:dyDescent="0.25">
      <c r="A19" s="5" t="s">
        <v>46</v>
      </c>
      <c r="G19" s="9">
        <f>BS!K39-BS!J39</f>
        <v>-21642</v>
      </c>
      <c r="H19" s="9">
        <f>BS!L39-BS!K39</f>
        <v>-18000</v>
      </c>
      <c r="I19" s="9">
        <f>BS!M39-BS!L39</f>
        <v>-200</v>
      </c>
      <c r="J19" s="9">
        <f>BS!N39-BS!M39</f>
        <v>-300</v>
      </c>
      <c r="K19" s="9">
        <f>BS!O39-BS!N39</f>
        <v>-300</v>
      </c>
      <c r="L19" s="9">
        <f>BS!P39-BS!O39</f>
        <v>-200</v>
      </c>
      <c r="M19" s="9">
        <f>BS!Q39-BS!P39</f>
        <v>4000</v>
      </c>
      <c r="N19" s="9">
        <f>BS!R39-BS!Q39</f>
        <v>3000</v>
      </c>
      <c r="O19" s="9">
        <f>BS!S39-BS!R39</f>
        <v>4200</v>
      </c>
      <c r="P19" s="9">
        <f>BS!T39-BS!S39</f>
        <v>1300</v>
      </c>
      <c r="Q19" s="9">
        <f>BS!U39-BS!T39</f>
        <v>3800</v>
      </c>
      <c r="R19" s="9">
        <f>BS!V39-BS!U39</f>
        <v>34900</v>
      </c>
      <c r="S19" s="2">
        <f t="shared" si="0"/>
        <v>10558</v>
      </c>
    </row>
    <row r="20" spans="1:19" x14ac:dyDescent="0.25">
      <c r="A20" s="5" t="s">
        <v>31</v>
      </c>
      <c r="G20" s="9">
        <f>BS!K42-BS!J42</f>
        <v>-651</v>
      </c>
      <c r="H20" s="9">
        <f>BS!L42-BS!K42</f>
        <v>0</v>
      </c>
      <c r="I20" s="9">
        <f>BS!M42-BS!L42</f>
        <v>0</v>
      </c>
      <c r="J20" s="9">
        <f>BS!N42-BS!M42</f>
        <v>0</v>
      </c>
      <c r="K20" s="9">
        <f>BS!O42-BS!N42</f>
        <v>0</v>
      </c>
      <c r="L20" s="9">
        <f>BS!P42-BS!O42</f>
        <v>0</v>
      </c>
      <c r="M20" s="9">
        <f>BS!Q42-BS!P42</f>
        <v>0</v>
      </c>
      <c r="N20" s="9">
        <f>BS!R42-BS!Q42</f>
        <v>0</v>
      </c>
      <c r="O20" s="9">
        <f>BS!S42-BS!R42</f>
        <v>0</v>
      </c>
      <c r="P20" s="9">
        <f>BS!T42-BS!S42</f>
        <v>0</v>
      </c>
      <c r="Q20" s="9">
        <f>BS!U42-BS!T42</f>
        <v>0</v>
      </c>
      <c r="R20" s="9">
        <f>BS!V42-BS!U42</f>
        <v>0</v>
      </c>
      <c r="S20" s="2">
        <f t="shared" si="0"/>
        <v>-651</v>
      </c>
    </row>
    <row r="21" spans="1:19" x14ac:dyDescent="0.25">
      <c r="A21" s="3" t="s">
        <v>40</v>
      </c>
      <c r="G21" s="9">
        <f>SUM(G7:G20)</f>
        <v>20765.14</v>
      </c>
      <c r="H21" s="9">
        <f t="shared" ref="H21:R21" si="1">SUM(H7:H20)</f>
        <v>-14327</v>
      </c>
      <c r="I21" s="9">
        <f t="shared" si="1"/>
        <v>-38215</v>
      </c>
      <c r="J21" s="9">
        <f t="shared" si="1"/>
        <v>73500</v>
      </c>
      <c r="K21" s="9">
        <f t="shared" si="1"/>
        <v>-24515</v>
      </c>
      <c r="L21" s="9">
        <f t="shared" si="1"/>
        <v>16155</v>
      </c>
      <c r="M21" s="9">
        <f t="shared" si="1"/>
        <v>-11641</v>
      </c>
      <c r="N21" s="9">
        <f t="shared" si="1"/>
        <v>75642</v>
      </c>
      <c r="O21" s="9">
        <f t="shared" si="1"/>
        <v>-22101</v>
      </c>
      <c r="P21" s="9">
        <f t="shared" si="1"/>
        <v>-22578</v>
      </c>
      <c r="Q21" s="9">
        <f t="shared" si="1"/>
        <v>19748</v>
      </c>
      <c r="R21" s="9">
        <f t="shared" si="1"/>
        <v>4812</v>
      </c>
      <c r="S21" s="2">
        <f t="shared" si="0"/>
        <v>77245.14</v>
      </c>
    </row>
    <row r="22" spans="1:19" x14ac:dyDescent="0.25">
      <c r="A22" s="3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9" x14ac:dyDescent="0.25">
      <c r="A23" s="3" t="s">
        <v>41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  <row r="24" spans="1:19" x14ac:dyDescent="0.25">
      <c r="A24" s="5" t="s">
        <v>42</v>
      </c>
      <c r="G24" s="9">
        <f>BS!J29-BS!K29</f>
        <v>0.45000000001164153</v>
      </c>
      <c r="H24" s="9">
        <f>BS!K29-BS!L29</f>
        <v>0</v>
      </c>
      <c r="I24" s="9">
        <f>BS!L29-BS!M29</f>
        <v>0</v>
      </c>
      <c r="J24" s="9">
        <f>BS!M29-BS!N29</f>
        <v>0</v>
      </c>
      <c r="K24" s="9">
        <f>BS!N29-BS!O29</f>
        <v>0</v>
      </c>
      <c r="L24" s="9">
        <f>BS!O29-BS!P29</f>
        <v>0</v>
      </c>
      <c r="M24" s="9">
        <f>BS!P29-BS!Q29</f>
        <v>0</v>
      </c>
      <c r="N24" s="9">
        <f>BS!Q29-BS!R29</f>
        <v>0</v>
      </c>
      <c r="O24" s="9">
        <f>BS!R29-BS!S29</f>
        <v>0</v>
      </c>
      <c r="P24" s="9">
        <f>BS!S29-BS!T29</f>
        <v>0</v>
      </c>
      <c r="Q24" s="9">
        <f>BS!T29-BS!U29</f>
        <v>0</v>
      </c>
      <c r="R24" s="9">
        <f>BS!U29-BS!V29</f>
        <v>0</v>
      </c>
      <c r="S24" s="2">
        <f>SUM(G24:R24)</f>
        <v>0.45000000001164153</v>
      </c>
    </row>
    <row r="25" spans="1:19" x14ac:dyDescent="0.25">
      <c r="A25" s="1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spans="1:19" x14ac:dyDescent="0.25">
      <c r="A26" s="3" t="s">
        <v>43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1:19" x14ac:dyDescent="0.25">
      <c r="A27" s="5" t="s">
        <v>47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2">
        <f>SUM(G27:R27)</f>
        <v>0</v>
      </c>
    </row>
    <row r="28" spans="1:19" x14ac:dyDescent="0.25">
      <c r="A28" s="6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</row>
    <row r="29" spans="1:19" x14ac:dyDescent="0.25">
      <c r="A29" s="3" t="s">
        <v>44</v>
      </c>
      <c r="G29" s="9">
        <f>G21+G24+G27</f>
        <v>20765.590000000011</v>
      </c>
      <c r="H29" s="9">
        <f t="shared" ref="H29:R29" si="2">H21+H24+H27</f>
        <v>-14327</v>
      </c>
      <c r="I29" s="9">
        <f t="shared" si="2"/>
        <v>-38215</v>
      </c>
      <c r="J29" s="9">
        <f t="shared" si="2"/>
        <v>73500</v>
      </c>
      <c r="K29" s="9">
        <f t="shared" si="2"/>
        <v>-24515</v>
      </c>
      <c r="L29" s="9">
        <f t="shared" si="2"/>
        <v>16155</v>
      </c>
      <c r="M29" s="9">
        <f t="shared" si="2"/>
        <v>-11641</v>
      </c>
      <c r="N29" s="9">
        <f t="shared" si="2"/>
        <v>75642</v>
      </c>
      <c r="O29" s="9">
        <f t="shared" si="2"/>
        <v>-22101</v>
      </c>
      <c r="P29" s="9">
        <f t="shared" si="2"/>
        <v>-22578</v>
      </c>
      <c r="Q29" s="9">
        <f t="shared" si="2"/>
        <v>19748</v>
      </c>
      <c r="R29" s="9">
        <f t="shared" si="2"/>
        <v>4812</v>
      </c>
      <c r="S29" s="2">
        <f>SUM(G29:R29)</f>
        <v>77245.590000000011</v>
      </c>
    </row>
    <row r="30" spans="1:19" x14ac:dyDescent="0.25">
      <c r="A30" s="3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spans="1:19" x14ac:dyDescent="0.25">
      <c r="A31" s="3" t="s">
        <v>48</v>
      </c>
      <c r="G31" s="9">
        <f>BS!J20</f>
        <v>332565.5</v>
      </c>
      <c r="H31" s="9">
        <f>BS!K20</f>
        <v>353331.09</v>
      </c>
      <c r="I31" s="9">
        <f>BS!L20</f>
        <v>339004.09</v>
      </c>
      <c r="J31" s="9">
        <f>BS!M20</f>
        <v>300789.09000000003</v>
      </c>
      <c r="K31" s="9">
        <f>BS!N20</f>
        <v>374289.09</v>
      </c>
      <c r="L31" s="9">
        <f>BS!O20</f>
        <v>349774.09</v>
      </c>
      <c r="M31" s="9">
        <f>BS!P20</f>
        <v>365929.09</v>
      </c>
      <c r="N31" s="9">
        <f>BS!Q20</f>
        <v>354288.09</v>
      </c>
      <c r="O31" s="9">
        <f>BS!R20</f>
        <v>429930.09</v>
      </c>
      <c r="P31" s="9">
        <f>BS!S20</f>
        <v>407829.09</v>
      </c>
      <c r="Q31" s="9">
        <f>BS!T20</f>
        <v>385251.09</v>
      </c>
      <c r="R31" s="9">
        <f>BS!U20</f>
        <v>404999.09</v>
      </c>
    </row>
    <row r="32" spans="1:19" x14ac:dyDescent="0.25">
      <c r="A32" s="3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spans="1:18" x14ac:dyDescent="0.25">
      <c r="A33" s="3" t="s">
        <v>49</v>
      </c>
      <c r="G33" s="9">
        <f>G29+G31</f>
        <v>353331.09</v>
      </c>
      <c r="H33" s="9">
        <f t="shared" ref="H33:R33" si="3">H29+H31</f>
        <v>339004.09</v>
      </c>
      <c r="I33" s="9">
        <f t="shared" si="3"/>
        <v>300789.09000000003</v>
      </c>
      <c r="J33" s="9">
        <f t="shared" si="3"/>
        <v>374289.09</v>
      </c>
      <c r="K33" s="9">
        <f t="shared" si="3"/>
        <v>349774.09</v>
      </c>
      <c r="L33" s="9">
        <f t="shared" si="3"/>
        <v>365929.09</v>
      </c>
      <c r="M33" s="9">
        <f t="shared" si="3"/>
        <v>354288.09</v>
      </c>
      <c r="N33" s="9">
        <f t="shared" si="3"/>
        <v>429930.09</v>
      </c>
      <c r="O33" s="9">
        <f t="shared" si="3"/>
        <v>407829.09</v>
      </c>
      <c r="P33" s="9">
        <f t="shared" si="3"/>
        <v>385251.09</v>
      </c>
      <c r="Q33" s="9">
        <f t="shared" si="3"/>
        <v>404999.09</v>
      </c>
      <c r="R33" s="9">
        <f t="shared" si="3"/>
        <v>409811.09</v>
      </c>
    </row>
    <row r="34" spans="1:18" x14ac:dyDescent="0.25"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1:18" x14ac:dyDescent="0.25">
      <c r="A35" s="4" t="s">
        <v>50</v>
      </c>
      <c r="G35" s="9">
        <f>G33-BS!K20</f>
        <v>0</v>
      </c>
      <c r="H35" s="9">
        <f>H33-BS!L20</f>
        <v>0</v>
      </c>
      <c r="I35" s="9">
        <f>I33-BS!M20</f>
        <v>0</v>
      </c>
      <c r="J35" s="9">
        <f>J33-BS!N20</f>
        <v>0</v>
      </c>
      <c r="K35" s="9">
        <f>K33-BS!O20</f>
        <v>0</v>
      </c>
      <c r="L35" s="9">
        <f>L33-BS!P20</f>
        <v>0</v>
      </c>
      <c r="M35" s="9">
        <f>M33-BS!Q20</f>
        <v>0</v>
      </c>
      <c r="N35" s="9">
        <f>N33-BS!R20</f>
        <v>0</v>
      </c>
      <c r="O35" s="9">
        <f>O33-BS!S20</f>
        <v>0</v>
      </c>
      <c r="P35" s="9">
        <f>P33-BS!T20</f>
        <v>0</v>
      </c>
      <c r="Q35" s="9">
        <f>Q33-BS!U20</f>
        <v>0</v>
      </c>
      <c r="R35" s="9">
        <f>R33-BS!V20</f>
        <v>0</v>
      </c>
    </row>
    <row r="36" spans="1:18" x14ac:dyDescent="0.25"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</row>
    <row r="37" spans="1:18" x14ac:dyDescent="0.25"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27"/>
  <sheetViews>
    <sheetView workbookViewId="0">
      <selection activeCell="D26" sqref="D26"/>
    </sheetView>
  </sheetViews>
  <sheetFormatPr defaultRowHeight="13.2" x14ac:dyDescent="0.25"/>
  <cols>
    <col min="1" max="1" width="36.5546875" customWidth="1"/>
    <col min="2" max="2" width="18.5546875" style="11" customWidth="1"/>
    <col min="3" max="14" width="15.6640625" style="11" customWidth="1"/>
  </cols>
  <sheetData>
    <row r="1" spans="1:15" s="8" customFormat="1" ht="14.4" x14ac:dyDescent="0.3">
      <c r="B1" s="54" t="s">
        <v>146</v>
      </c>
      <c r="C1" s="10" t="s">
        <v>52</v>
      </c>
      <c r="D1" s="10" t="s">
        <v>53</v>
      </c>
      <c r="E1" s="10" t="s">
        <v>54</v>
      </c>
      <c r="F1" s="10" t="s">
        <v>55</v>
      </c>
      <c r="G1" s="10" t="s">
        <v>56</v>
      </c>
      <c r="H1" s="10" t="s">
        <v>57</v>
      </c>
      <c r="I1" s="10" t="s">
        <v>58</v>
      </c>
      <c r="J1" s="10" t="s">
        <v>59</v>
      </c>
      <c r="K1" s="10" t="s">
        <v>60</v>
      </c>
      <c r="L1" s="10" t="s">
        <v>61</v>
      </c>
      <c r="M1" s="10" t="s">
        <v>62</v>
      </c>
      <c r="N1" s="10" t="s">
        <v>51</v>
      </c>
    </row>
    <row r="2" spans="1:15" s="8" customFormat="1" ht="14.4" x14ac:dyDescent="0.3">
      <c r="A2" s="146" t="s">
        <v>106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5" x14ac:dyDescent="0.25">
      <c r="A3" s="4"/>
    </row>
    <row r="4" spans="1:15" x14ac:dyDescent="0.25">
      <c r="A4" s="4" t="s">
        <v>139</v>
      </c>
      <c r="B4" s="141">
        <v>27069.06</v>
      </c>
      <c r="C4" s="141">
        <v>1000</v>
      </c>
      <c r="D4" s="141">
        <v>1000</v>
      </c>
      <c r="E4" s="141">
        <v>1000</v>
      </c>
      <c r="F4" s="141">
        <v>1000</v>
      </c>
      <c r="G4" s="141">
        <v>1000</v>
      </c>
      <c r="H4" s="141">
        <v>2100</v>
      </c>
      <c r="I4" s="141">
        <v>1000</v>
      </c>
      <c r="J4" s="141"/>
      <c r="K4" s="141"/>
      <c r="L4" s="141"/>
      <c r="M4" s="141"/>
      <c r="N4" s="141"/>
    </row>
    <row r="5" spans="1:15" x14ac:dyDescent="0.25">
      <c r="A5" s="4" t="s">
        <v>145</v>
      </c>
      <c r="B5" s="141">
        <v>0</v>
      </c>
      <c r="C5" s="141">
        <v>500</v>
      </c>
      <c r="D5" s="141">
        <v>500</v>
      </c>
      <c r="E5" s="141">
        <v>500</v>
      </c>
      <c r="F5" s="141">
        <v>500</v>
      </c>
      <c r="G5" s="141">
        <v>500</v>
      </c>
      <c r="H5" s="141">
        <v>500</v>
      </c>
      <c r="I5" s="141">
        <v>500</v>
      </c>
      <c r="J5" s="141">
        <v>500</v>
      </c>
      <c r="K5" s="141">
        <v>500</v>
      </c>
      <c r="L5" s="141">
        <v>1000</v>
      </c>
      <c r="M5" s="141">
        <v>1000</v>
      </c>
      <c r="N5" s="141">
        <v>1000</v>
      </c>
    </row>
    <row r="6" spans="1:15" x14ac:dyDescent="0.25">
      <c r="A6" s="4" t="s">
        <v>138</v>
      </c>
      <c r="B6" s="141">
        <v>2700</v>
      </c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</row>
    <row r="7" spans="1:15" s="30" customFormat="1" x14ac:dyDescent="0.25">
      <c r="A7" s="31" t="s">
        <v>123</v>
      </c>
      <c r="B7" s="141">
        <v>0</v>
      </c>
      <c r="C7" s="142">
        <v>11800</v>
      </c>
      <c r="D7" s="143">
        <v>8900</v>
      </c>
      <c r="E7" s="143">
        <v>4500</v>
      </c>
      <c r="F7" s="143">
        <v>26700</v>
      </c>
      <c r="G7" s="143">
        <v>7350</v>
      </c>
      <c r="H7" s="143">
        <v>29500</v>
      </c>
      <c r="I7" s="143">
        <v>4850</v>
      </c>
      <c r="J7" s="143">
        <v>21380</v>
      </c>
      <c r="K7" s="143">
        <v>19640</v>
      </c>
      <c r="L7" s="143">
        <v>17850</v>
      </c>
      <c r="M7" s="143">
        <v>18000</v>
      </c>
      <c r="N7" s="143">
        <v>5000</v>
      </c>
    </row>
    <row r="8" spans="1:15" x14ac:dyDescent="0.25">
      <c r="A8" t="s">
        <v>107</v>
      </c>
      <c r="B8" s="141"/>
      <c r="C8" s="141">
        <v>-11800</v>
      </c>
      <c r="D8" s="141">
        <v>-23900</v>
      </c>
      <c r="E8" s="141">
        <v>-4500</v>
      </c>
      <c r="F8" s="141">
        <v>-29400</v>
      </c>
      <c r="G8" s="141">
        <v>-7350</v>
      </c>
      <c r="H8" s="141">
        <v>-29500</v>
      </c>
      <c r="I8" s="141">
        <v>-24850</v>
      </c>
      <c r="J8" s="141">
        <v>-21380</v>
      </c>
      <c r="K8" s="141">
        <v>-19640</v>
      </c>
      <c r="L8" s="141">
        <v>-17850</v>
      </c>
      <c r="M8" s="141">
        <v>-18000</v>
      </c>
      <c r="N8" s="141">
        <v>-5000</v>
      </c>
    </row>
    <row r="9" spans="1:15" s="8" customFormat="1" ht="14.4" x14ac:dyDescent="0.3">
      <c r="A9" s="8" t="s">
        <v>108</v>
      </c>
      <c r="B9" s="144">
        <f>SUM(B3:B8)</f>
        <v>29769.06</v>
      </c>
      <c r="C9" s="144">
        <f>SUM(B9+C3+C4+C6+C7+C8)</f>
        <v>30769.059999999998</v>
      </c>
      <c r="D9" s="144">
        <f t="shared" ref="D9:H9" si="0">SUM(C9+D3+D4+D6+D7+D8)</f>
        <v>16769.059999999998</v>
      </c>
      <c r="E9" s="144">
        <f t="shared" si="0"/>
        <v>17769.059999999998</v>
      </c>
      <c r="F9" s="144">
        <f t="shared" si="0"/>
        <v>16069.059999999998</v>
      </c>
      <c r="G9" s="144">
        <f t="shared" si="0"/>
        <v>17069.059999999998</v>
      </c>
      <c r="H9" s="144">
        <f t="shared" si="0"/>
        <v>19169.059999999998</v>
      </c>
      <c r="I9" s="144">
        <f>SUM(H9+I4+I5+I6+I7+I8)</f>
        <v>669.05999999999767</v>
      </c>
      <c r="J9" s="144">
        <f t="shared" ref="J9:N9" si="1">SUM(I9+J4+J5+J6+J7+J8)</f>
        <v>1169.0599999999977</v>
      </c>
      <c r="K9" s="144">
        <f t="shared" si="1"/>
        <v>1669.0599999999977</v>
      </c>
      <c r="L9" s="144">
        <f t="shared" si="1"/>
        <v>2669.0599999999977</v>
      </c>
      <c r="M9" s="144">
        <f t="shared" si="1"/>
        <v>3669.0599999999977</v>
      </c>
      <c r="N9" s="144">
        <f t="shared" si="1"/>
        <v>4669.0599999999977</v>
      </c>
    </row>
    <row r="11" spans="1:15" ht="14.4" x14ac:dyDescent="0.3">
      <c r="A11" s="32" t="s">
        <v>109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4"/>
    </row>
    <row r="12" spans="1:15" x14ac:dyDescent="0.25">
      <c r="A12" s="4" t="s">
        <v>110</v>
      </c>
      <c r="B12" s="15"/>
      <c r="C12" s="15"/>
      <c r="D12" s="15">
        <v>1000</v>
      </c>
      <c r="E12" s="15"/>
      <c r="F12" s="15">
        <v>4000</v>
      </c>
      <c r="G12" s="15">
        <v>1000</v>
      </c>
      <c r="H12" s="15">
        <v>3000</v>
      </c>
      <c r="I12" s="15">
        <v>1000</v>
      </c>
      <c r="J12" s="15">
        <v>9000</v>
      </c>
      <c r="K12" s="15">
        <v>2000</v>
      </c>
      <c r="L12" s="15">
        <v>4000</v>
      </c>
      <c r="M12" s="15">
        <v>1000</v>
      </c>
      <c r="N12" s="15">
        <v>3000</v>
      </c>
      <c r="O12" s="4"/>
    </row>
    <row r="13" spans="1:15" x14ac:dyDescent="0.25">
      <c r="A13" s="4" t="s">
        <v>111</v>
      </c>
      <c r="B13" s="15"/>
      <c r="C13" s="15"/>
      <c r="D13" s="15"/>
      <c r="E13" s="15">
        <v>-1000</v>
      </c>
      <c r="F13" s="15">
        <v>0</v>
      </c>
      <c r="G13" s="15">
        <v>-4000</v>
      </c>
      <c r="H13" s="15">
        <v>-1000</v>
      </c>
      <c r="I13" s="15">
        <v>-3000</v>
      </c>
      <c r="J13" s="15">
        <v>-1000</v>
      </c>
      <c r="K13" s="15">
        <v>-9000</v>
      </c>
      <c r="L13" s="15">
        <v>-2000</v>
      </c>
      <c r="M13" s="15">
        <v>-4000</v>
      </c>
      <c r="N13" s="15">
        <v>-4000</v>
      </c>
      <c r="O13" s="4"/>
    </row>
    <row r="14" spans="1:15" ht="14.4" x14ac:dyDescent="0.3">
      <c r="A14" s="32" t="s">
        <v>64</v>
      </c>
      <c r="B14" s="29">
        <v>0</v>
      </c>
      <c r="C14" s="15">
        <f>SUM(B12+C12+C13)</f>
        <v>0</v>
      </c>
      <c r="D14" s="15">
        <f>SUM(C14+D12+D13)</f>
        <v>1000</v>
      </c>
      <c r="E14" s="15">
        <f t="shared" ref="E14:N14" si="2">SUM(D14+E12+E13)</f>
        <v>0</v>
      </c>
      <c r="F14" s="15">
        <f t="shared" si="2"/>
        <v>4000</v>
      </c>
      <c r="G14" s="15">
        <f t="shared" si="2"/>
        <v>1000</v>
      </c>
      <c r="H14" s="15">
        <f t="shared" si="2"/>
        <v>3000</v>
      </c>
      <c r="I14" s="15">
        <f t="shared" si="2"/>
        <v>1000</v>
      </c>
      <c r="J14" s="15">
        <f t="shared" si="2"/>
        <v>9000</v>
      </c>
      <c r="K14" s="15">
        <f t="shared" si="2"/>
        <v>2000</v>
      </c>
      <c r="L14" s="15">
        <f t="shared" si="2"/>
        <v>4000</v>
      </c>
      <c r="M14" s="15">
        <f t="shared" si="2"/>
        <v>1000</v>
      </c>
      <c r="N14" s="15">
        <f t="shared" si="2"/>
        <v>0</v>
      </c>
      <c r="O14" s="4"/>
    </row>
    <row r="15" spans="1:15" ht="14.4" x14ac:dyDescent="0.3">
      <c r="A15" s="32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4"/>
    </row>
    <row r="16" spans="1:15" ht="14.4" x14ac:dyDescent="0.3">
      <c r="A16" s="32" t="s">
        <v>25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</row>
    <row r="17" spans="1:14" x14ac:dyDescent="0.25">
      <c r="A17" s="4"/>
      <c r="B17" s="15">
        <v>27602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spans="1:14" x14ac:dyDescent="0.25">
      <c r="A18" s="4" t="s">
        <v>129</v>
      </c>
      <c r="B18" s="15"/>
      <c r="C18" s="15"/>
      <c r="D18" s="15">
        <v>1000</v>
      </c>
      <c r="E18" s="15"/>
      <c r="F18" s="15">
        <v>4000</v>
      </c>
      <c r="G18" s="15">
        <v>1000</v>
      </c>
      <c r="H18" s="15">
        <v>3000</v>
      </c>
      <c r="I18" s="15">
        <v>1000</v>
      </c>
      <c r="J18" s="15">
        <v>9000</v>
      </c>
      <c r="K18" s="15">
        <v>2000</v>
      </c>
      <c r="L18" s="15">
        <v>4000</v>
      </c>
      <c r="M18" s="15">
        <v>1000</v>
      </c>
      <c r="N18" s="15">
        <v>3000</v>
      </c>
    </row>
    <row r="19" spans="1:14" x14ac:dyDescent="0.25">
      <c r="A19" s="4" t="s">
        <v>126</v>
      </c>
      <c r="B19" s="15"/>
      <c r="C19" s="15"/>
      <c r="D19" s="15"/>
      <c r="E19" s="15">
        <v>-1000</v>
      </c>
      <c r="F19" s="15"/>
      <c r="G19" s="15">
        <v>-4000</v>
      </c>
      <c r="H19" s="15">
        <v>-1000</v>
      </c>
      <c r="I19" s="15">
        <v>-3000</v>
      </c>
      <c r="J19" s="15">
        <v>-1000</v>
      </c>
      <c r="K19" s="15">
        <v>-9000</v>
      </c>
      <c r="L19" s="15">
        <v>-2000</v>
      </c>
      <c r="M19" s="15">
        <v>-4000</v>
      </c>
      <c r="N19" s="15">
        <v>-4000</v>
      </c>
    </row>
    <row r="20" spans="1:14" x14ac:dyDescent="0.25">
      <c r="A20" s="4" t="s">
        <v>63</v>
      </c>
      <c r="B20" s="15"/>
      <c r="C20" s="15">
        <f>SUM(B17+C18+C19)</f>
        <v>27602</v>
      </c>
      <c r="D20" s="15">
        <f>SUM(C20+D18+D19)</f>
        <v>28602</v>
      </c>
      <c r="E20" s="15">
        <f t="shared" ref="E20:N20" si="3">SUM(D20+E18+E19)</f>
        <v>27602</v>
      </c>
      <c r="F20" s="15">
        <f t="shared" si="3"/>
        <v>31602</v>
      </c>
      <c r="G20" s="15">
        <f t="shared" si="3"/>
        <v>28602</v>
      </c>
      <c r="H20" s="15">
        <f t="shared" si="3"/>
        <v>30602</v>
      </c>
      <c r="I20" s="15">
        <f t="shared" si="3"/>
        <v>28602</v>
      </c>
      <c r="J20" s="15">
        <f t="shared" si="3"/>
        <v>36602</v>
      </c>
      <c r="K20" s="15">
        <f t="shared" si="3"/>
        <v>29602</v>
      </c>
      <c r="L20" s="15">
        <f t="shared" si="3"/>
        <v>31602</v>
      </c>
      <c r="M20" s="15">
        <f t="shared" si="3"/>
        <v>28602</v>
      </c>
      <c r="N20" s="15">
        <f t="shared" si="3"/>
        <v>27602</v>
      </c>
    </row>
    <row r="21" spans="1:14" x14ac:dyDescent="0.25">
      <c r="A21" s="4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4.4" x14ac:dyDescent="0.3">
      <c r="A22" s="147" t="s">
        <v>112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</row>
    <row r="23" spans="1:14" x14ac:dyDescent="0.25">
      <c r="A23" s="4" t="s">
        <v>113</v>
      </c>
      <c r="B23" s="145">
        <v>2979</v>
      </c>
      <c r="C23" s="145">
        <v>2979</v>
      </c>
      <c r="D23" s="145">
        <f>C26</f>
        <v>20526</v>
      </c>
      <c r="E23" s="145">
        <f>D26</f>
        <v>34264</v>
      </c>
      <c r="F23" s="145">
        <f t="shared" ref="F23:N23" si="4">E26</f>
        <v>12799</v>
      </c>
      <c r="G23" s="145">
        <f t="shared" si="4"/>
        <v>32434</v>
      </c>
      <c r="H23" s="145">
        <f t="shared" si="4"/>
        <v>11444</v>
      </c>
      <c r="I23" s="145">
        <f t="shared" si="4"/>
        <v>34340</v>
      </c>
      <c r="J23" s="145">
        <f t="shared" si="4"/>
        <v>12072</v>
      </c>
      <c r="K23" s="145">
        <f t="shared" si="4"/>
        <v>36525</v>
      </c>
      <c r="L23" s="145">
        <f t="shared" si="4"/>
        <v>26862</v>
      </c>
      <c r="M23" s="145">
        <f t="shared" si="4"/>
        <v>25361</v>
      </c>
      <c r="N23" s="145">
        <f t="shared" si="4"/>
        <v>23122</v>
      </c>
    </row>
    <row r="24" spans="1:14" x14ac:dyDescent="0.25">
      <c r="A24" s="4" t="s">
        <v>114</v>
      </c>
      <c r="B24" s="145"/>
      <c r="C24" s="145">
        <f>SUM('Income Statement'!B70)-10900</f>
        <v>27498</v>
      </c>
      <c r="D24" s="145">
        <f>SUM('Income Statement'!C70)-31715</f>
        <v>20421</v>
      </c>
      <c r="E24" s="145">
        <f>SUM('Income Statement'!D70)-11715</f>
        <v>18956</v>
      </c>
      <c r="F24" s="145">
        <f>SUM('Income Statement'!E70)-11715</f>
        <v>38591</v>
      </c>
      <c r="G24" s="145">
        <f>SUM('Income Statement'!F70)-11715</f>
        <v>17601</v>
      </c>
      <c r="H24" s="145">
        <f>SUM('Income Statement'!G70)-11715</f>
        <v>40497</v>
      </c>
      <c r="I24" s="145">
        <f>SUM('Income Statement'!H70)-11715</f>
        <v>18229</v>
      </c>
      <c r="J24" s="145">
        <f>SUM('Income Statement'!I70)-11715</f>
        <v>43497</v>
      </c>
      <c r="K24" s="145">
        <f>SUM('Income Statement'!J70)-11715</f>
        <v>33834</v>
      </c>
      <c r="L24" s="145">
        <f>SUM('Income Statement'!K70)-11715</f>
        <v>32333</v>
      </c>
      <c r="M24" s="145">
        <f>SUM('Income Statement'!L70)-11715</f>
        <v>30094</v>
      </c>
      <c r="N24" s="145">
        <f>SUM('Income Statement'!M70)-11715</f>
        <v>17894</v>
      </c>
    </row>
    <row r="25" spans="1:14" x14ac:dyDescent="0.25">
      <c r="A25" s="4" t="s">
        <v>115</v>
      </c>
      <c r="B25" s="145"/>
      <c r="C25" s="145">
        <v>-9951</v>
      </c>
      <c r="D25" s="145">
        <f>-(SUM('Income Statement'!B70)-31715)</f>
        <v>-6683</v>
      </c>
      <c r="E25" s="145">
        <f>-(SUM('Income Statement'!C70)-11715)</f>
        <v>-40421</v>
      </c>
      <c r="F25" s="145">
        <f>-(SUM('Income Statement'!D70)-11715)</f>
        <v>-18956</v>
      </c>
      <c r="G25" s="145">
        <f>-(SUM('Income Statement'!E70)-11715)</f>
        <v>-38591</v>
      </c>
      <c r="H25" s="145">
        <f>-(SUM('Income Statement'!F70)-11715)</f>
        <v>-17601</v>
      </c>
      <c r="I25" s="145">
        <f>-(SUM('Income Statement'!G70)-11715)</f>
        <v>-40497</v>
      </c>
      <c r="J25" s="145">
        <f>-(SUM('Income Statement'!H70)-10900)</f>
        <v>-19044</v>
      </c>
      <c r="K25" s="145">
        <f>-(SUM('Income Statement'!I70)-11715)</f>
        <v>-43497</v>
      </c>
      <c r="L25" s="145">
        <f>-(SUM('Income Statement'!J70)-11715)</f>
        <v>-33834</v>
      </c>
      <c r="M25" s="145">
        <f>-(SUM('Income Statement'!K70)-11715)</f>
        <v>-32333</v>
      </c>
      <c r="N25" s="145">
        <f>-(SUM('Income Statement'!L70)-11715)</f>
        <v>-30094</v>
      </c>
    </row>
    <row r="26" spans="1:14" s="8" customFormat="1" ht="14.4" x14ac:dyDescent="0.3">
      <c r="A26" s="32" t="s">
        <v>116</v>
      </c>
      <c r="B26" s="17">
        <v>2979</v>
      </c>
      <c r="C26" s="17">
        <f>SUM(C23:C25)</f>
        <v>20526</v>
      </c>
      <c r="D26" s="17">
        <f t="shared" ref="D26:N26" si="5">SUM(D23:D25)</f>
        <v>34264</v>
      </c>
      <c r="E26" s="17">
        <f t="shared" si="5"/>
        <v>12799</v>
      </c>
      <c r="F26" s="17">
        <f t="shared" si="5"/>
        <v>32434</v>
      </c>
      <c r="G26" s="17">
        <f t="shared" si="5"/>
        <v>11444</v>
      </c>
      <c r="H26" s="17">
        <f t="shared" si="5"/>
        <v>34340</v>
      </c>
      <c r="I26" s="17">
        <f t="shared" si="5"/>
        <v>12072</v>
      </c>
      <c r="J26" s="17">
        <f t="shared" si="5"/>
        <v>36525</v>
      </c>
      <c r="K26" s="17">
        <f t="shared" si="5"/>
        <v>26862</v>
      </c>
      <c r="L26" s="17">
        <f t="shared" si="5"/>
        <v>25361</v>
      </c>
      <c r="M26" s="17">
        <f t="shared" si="5"/>
        <v>23122</v>
      </c>
      <c r="N26" s="17">
        <f t="shared" si="5"/>
        <v>10922</v>
      </c>
    </row>
    <row r="27" spans="1:14" x14ac:dyDescent="0.25">
      <c r="A27" s="16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66"/>
  <sheetViews>
    <sheetView zoomScale="70" zoomScaleNormal="70" workbookViewId="0">
      <selection activeCell="B3" sqref="B3:K65"/>
    </sheetView>
  </sheetViews>
  <sheetFormatPr defaultRowHeight="13.2" x14ac:dyDescent="0.25"/>
  <cols>
    <col min="1" max="1" width="25" style="33" customWidth="1"/>
    <col min="2" max="2" width="9.109375" style="33"/>
    <col min="3" max="3" width="10.44140625" style="33" customWidth="1"/>
    <col min="4" max="7" width="9.109375" style="33"/>
    <col min="8" max="8" width="10.6640625" style="33" customWidth="1"/>
    <col min="9" max="12" width="9.109375" style="33"/>
    <col min="13" max="13" width="9.109375" style="116"/>
    <col min="14" max="14" width="9.109375" style="33"/>
    <col min="15" max="15" width="8.6640625" style="116" customWidth="1"/>
    <col min="16" max="16" width="9.109375" style="33"/>
    <col min="17" max="16384" width="8.88671875" style="33"/>
  </cols>
  <sheetData>
    <row r="1" spans="1:16" x14ac:dyDescent="0.25">
      <c r="A1" s="60"/>
      <c r="B1" s="61" t="s">
        <v>52</v>
      </c>
      <c r="C1" s="48" t="s">
        <v>130</v>
      </c>
      <c r="D1" s="48" t="s">
        <v>54</v>
      </c>
      <c r="E1" s="48" t="s">
        <v>55</v>
      </c>
      <c r="F1" s="48" t="s">
        <v>56</v>
      </c>
      <c r="G1" s="48" t="s">
        <v>57</v>
      </c>
      <c r="H1" s="48" t="s">
        <v>58</v>
      </c>
      <c r="I1" s="34" t="s">
        <v>59</v>
      </c>
      <c r="J1" s="48" t="s">
        <v>131</v>
      </c>
      <c r="K1" s="48" t="s">
        <v>136</v>
      </c>
      <c r="L1" s="48" t="s">
        <v>132</v>
      </c>
      <c r="M1" s="48" t="s">
        <v>133</v>
      </c>
      <c r="N1" s="116" t="s">
        <v>108</v>
      </c>
      <c r="O1" s="33"/>
      <c r="P1" s="116"/>
    </row>
    <row r="2" spans="1:16" x14ac:dyDescent="0.25">
      <c r="A2" s="63" t="s">
        <v>66</v>
      </c>
      <c r="B2" s="64"/>
      <c r="M2" s="33"/>
      <c r="N2" s="132"/>
      <c r="O2" s="33"/>
    </row>
    <row r="3" spans="1:16" x14ac:dyDescent="0.25">
      <c r="A3" s="67" t="s">
        <v>67</v>
      </c>
      <c r="B3" s="68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132">
        <f t="shared" ref="N3:N34" si="0">SUM(B3:M3)</f>
        <v>0</v>
      </c>
      <c r="O3" s="33"/>
    </row>
    <row r="4" spans="1:16" x14ac:dyDescent="0.25">
      <c r="A4" s="67" t="s">
        <v>68</v>
      </c>
      <c r="B4" s="68"/>
      <c r="C4" s="55"/>
      <c r="D4" s="55"/>
      <c r="E4" s="55"/>
      <c r="F4" s="55"/>
      <c r="G4" s="55"/>
      <c r="H4" s="55"/>
      <c r="I4" s="55"/>
      <c r="J4" s="55"/>
      <c r="K4" s="55"/>
      <c r="L4" s="35"/>
      <c r="M4" s="35"/>
      <c r="N4" s="132">
        <f t="shared" si="0"/>
        <v>0</v>
      </c>
      <c r="O4" s="33"/>
    </row>
    <row r="5" spans="1:16" x14ac:dyDescent="0.25">
      <c r="A5" s="67" t="s">
        <v>69</v>
      </c>
      <c r="B5" s="133"/>
      <c r="C5" s="134"/>
      <c r="D5" s="134"/>
      <c r="E5" s="134"/>
      <c r="F5" s="134"/>
      <c r="G5" s="134"/>
      <c r="H5" s="134"/>
      <c r="I5" s="134"/>
      <c r="J5" s="134"/>
      <c r="K5" s="134"/>
      <c r="L5" s="35"/>
      <c r="M5" s="35"/>
      <c r="N5" s="132">
        <f t="shared" si="0"/>
        <v>0</v>
      </c>
      <c r="O5" s="33"/>
    </row>
    <row r="6" spans="1:16" x14ac:dyDescent="0.25">
      <c r="A6" s="67" t="s">
        <v>70</v>
      </c>
      <c r="B6" s="68"/>
      <c r="C6" s="55"/>
      <c r="D6" s="55"/>
      <c r="E6" s="55"/>
      <c r="F6" s="55"/>
      <c r="G6" s="55"/>
      <c r="H6" s="55"/>
      <c r="I6" s="55"/>
      <c r="J6" s="55"/>
      <c r="K6" s="55"/>
      <c r="L6" s="35"/>
      <c r="M6" s="35"/>
      <c r="N6" s="132">
        <f t="shared" si="0"/>
        <v>0</v>
      </c>
      <c r="O6" s="33"/>
    </row>
    <row r="7" spans="1:16" x14ac:dyDescent="0.25">
      <c r="A7" s="67" t="s">
        <v>71</v>
      </c>
      <c r="B7" s="12"/>
      <c r="C7" s="47"/>
      <c r="D7" s="47"/>
      <c r="E7" s="55"/>
      <c r="F7" s="55"/>
      <c r="G7" s="55"/>
      <c r="H7" s="55"/>
      <c r="I7" s="55"/>
      <c r="J7" s="55"/>
      <c r="K7" s="55"/>
      <c r="L7" s="35"/>
      <c r="M7" s="35"/>
      <c r="N7" s="132">
        <f t="shared" si="0"/>
        <v>0</v>
      </c>
      <c r="O7" s="33"/>
    </row>
    <row r="8" spans="1:16" x14ac:dyDescent="0.25">
      <c r="A8" s="67" t="s">
        <v>72</v>
      </c>
      <c r="B8" s="133"/>
      <c r="C8" s="134"/>
      <c r="D8" s="134"/>
      <c r="E8" s="134"/>
      <c r="F8" s="134"/>
      <c r="G8" s="134"/>
      <c r="H8" s="134"/>
      <c r="I8" s="134"/>
      <c r="J8" s="134"/>
      <c r="K8" s="134"/>
      <c r="L8" s="35"/>
      <c r="M8" s="35"/>
      <c r="N8" s="132">
        <f t="shared" si="0"/>
        <v>0</v>
      </c>
      <c r="O8" s="33"/>
    </row>
    <row r="9" spans="1:16" x14ac:dyDescent="0.25">
      <c r="A9" s="71" t="s">
        <v>73</v>
      </c>
      <c r="B9" s="68"/>
      <c r="C9" s="55"/>
      <c r="D9" s="55"/>
      <c r="E9" s="55"/>
      <c r="F9" s="55"/>
      <c r="G9" s="55"/>
      <c r="H9" s="55"/>
      <c r="I9" s="55"/>
      <c r="J9" s="55"/>
      <c r="K9" s="55"/>
      <c r="L9" s="35"/>
      <c r="M9" s="35"/>
      <c r="N9" s="132">
        <f t="shared" si="0"/>
        <v>0</v>
      </c>
      <c r="O9" s="33"/>
    </row>
    <row r="10" spans="1:16" x14ac:dyDescent="0.25">
      <c r="A10" s="71"/>
      <c r="B10" s="72"/>
      <c r="C10" s="135"/>
      <c r="D10" s="135"/>
      <c r="E10" s="135"/>
      <c r="F10" s="135"/>
      <c r="G10" s="135"/>
      <c r="H10" s="135"/>
      <c r="I10" s="135"/>
      <c r="J10" s="135"/>
      <c r="K10" s="135"/>
      <c r="L10" s="36"/>
      <c r="M10" s="36"/>
      <c r="N10" s="132">
        <f t="shared" si="0"/>
        <v>0</v>
      </c>
      <c r="O10" s="33"/>
    </row>
    <row r="11" spans="1:16" x14ac:dyDescent="0.25">
      <c r="A11" s="74" t="s">
        <v>74</v>
      </c>
      <c r="B11" s="75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132">
        <f t="shared" si="0"/>
        <v>0</v>
      </c>
      <c r="O11" s="33"/>
    </row>
    <row r="12" spans="1:16" x14ac:dyDescent="0.25">
      <c r="A12" s="78"/>
      <c r="B12" s="79"/>
      <c r="C12" s="136"/>
      <c r="D12" s="136"/>
      <c r="E12" s="136"/>
      <c r="F12" s="136"/>
      <c r="G12" s="136"/>
      <c r="H12" s="136"/>
      <c r="I12" s="136"/>
      <c r="J12" s="136"/>
      <c r="K12" s="136"/>
      <c r="L12" s="38"/>
      <c r="M12" s="38"/>
      <c r="N12" s="132">
        <f t="shared" si="0"/>
        <v>0</v>
      </c>
      <c r="O12" s="33"/>
    </row>
    <row r="13" spans="1:16" x14ac:dyDescent="0.25">
      <c r="A13" s="63" t="s">
        <v>75</v>
      </c>
      <c r="B13" s="81"/>
      <c r="C13" s="137"/>
      <c r="D13" s="137"/>
      <c r="E13" s="137"/>
      <c r="F13" s="137"/>
      <c r="G13" s="137"/>
      <c r="H13" s="137"/>
      <c r="I13" s="137"/>
      <c r="J13" s="137"/>
      <c r="K13" s="137"/>
      <c r="L13" s="39"/>
      <c r="M13" s="39"/>
      <c r="N13" s="132">
        <f t="shared" si="0"/>
        <v>0</v>
      </c>
      <c r="O13" s="33"/>
    </row>
    <row r="14" spans="1:16" x14ac:dyDescent="0.25">
      <c r="A14" s="67" t="s">
        <v>76</v>
      </c>
      <c r="B14" s="68"/>
      <c r="C14" s="55"/>
      <c r="D14" s="55"/>
      <c r="E14" s="55"/>
      <c r="F14" s="55"/>
      <c r="G14" s="55"/>
      <c r="H14" s="55"/>
      <c r="I14" s="55"/>
      <c r="J14" s="55"/>
      <c r="K14" s="55"/>
      <c r="L14" s="35"/>
      <c r="M14" s="35"/>
      <c r="N14" s="132">
        <f t="shared" si="0"/>
        <v>0</v>
      </c>
      <c r="O14" s="33"/>
    </row>
    <row r="15" spans="1:16" x14ac:dyDescent="0.25">
      <c r="A15" s="67" t="s">
        <v>77</v>
      </c>
      <c r="B15" s="68"/>
      <c r="C15" s="55"/>
      <c r="D15" s="55"/>
      <c r="E15" s="55"/>
      <c r="F15" s="55"/>
      <c r="G15" s="55"/>
      <c r="H15" s="55"/>
      <c r="I15" s="55"/>
      <c r="J15" s="55"/>
      <c r="K15" s="55"/>
      <c r="L15" s="35"/>
      <c r="M15" s="35"/>
      <c r="N15" s="132">
        <f t="shared" si="0"/>
        <v>0</v>
      </c>
      <c r="O15" s="33"/>
    </row>
    <row r="16" spans="1:16" x14ac:dyDescent="0.25">
      <c r="A16" s="67" t="s">
        <v>78</v>
      </c>
      <c r="B16" s="68"/>
      <c r="C16" s="55"/>
      <c r="D16" s="55"/>
      <c r="E16" s="55"/>
      <c r="F16" s="55"/>
      <c r="G16" s="55"/>
      <c r="H16" s="55"/>
      <c r="I16" s="55"/>
      <c r="J16" s="55"/>
      <c r="K16" s="55"/>
      <c r="L16" s="35"/>
      <c r="M16" s="35"/>
      <c r="N16" s="132">
        <f t="shared" si="0"/>
        <v>0</v>
      </c>
      <c r="O16" s="33"/>
    </row>
    <row r="17" spans="1:15" x14ac:dyDescent="0.25">
      <c r="A17" s="67"/>
      <c r="B17" s="72"/>
      <c r="C17" s="135"/>
      <c r="D17" s="135"/>
      <c r="E17" s="135"/>
      <c r="F17" s="135"/>
      <c r="G17" s="135"/>
      <c r="H17" s="135"/>
      <c r="I17" s="135"/>
      <c r="J17" s="135"/>
      <c r="K17" s="135"/>
      <c r="L17" s="36"/>
      <c r="M17" s="36"/>
      <c r="N17" s="132">
        <f t="shared" si="0"/>
        <v>0</v>
      </c>
      <c r="O17" s="33"/>
    </row>
    <row r="18" spans="1:15" x14ac:dyDescent="0.25">
      <c r="A18" s="60"/>
      <c r="B18" s="72"/>
      <c r="C18" s="135"/>
      <c r="D18" s="135"/>
      <c r="E18" s="135"/>
      <c r="F18" s="135"/>
      <c r="G18" s="135"/>
      <c r="H18" s="135"/>
      <c r="I18" s="135"/>
      <c r="J18" s="135"/>
      <c r="K18" s="135"/>
      <c r="L18" s="36"/>
      <c r="M18" s="36"/>
      <c r="N18" s="132">
        <f t="shared" si="0"/>
        <v>0</v>
      </c>
      <c r="O18" s="33"/>
    </row>
    <row r="19" spans="1:15" x14ac:dyDescent="0.25">
      <c r="A19" s="60"/>
      <c r="B19" s="72"/>
      <c r="C19" s="135"/>
      <c r="D19" s="135"/>
      <c r="E19" s="135"/>
      <c r="F19" s="135"/>
      <c r="G19" s="135"/>
      <c r="H19" s="135"/>
      <c r="I19" s="135"/>
      <c r="J19" s="135"/>
      <c r="K19" s="135"/>
      <c r="L19" s="36"/>
      <c r="M19" s="36"/>
      <c r="N19" s="132">
        <f t="shared" si="0"/>
        <v>0</v>
      </c>
      <c r="O19" s="33"/>
    </row>
    <row r="20" spans="1:15" x14ac:dyDescent="0.25">
      <c r="A20" s="84" t="s">
        <v>79</v>
      </c>
      <c r="B20" s="75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132">
        <f t="shared" si="0"/>
        <v>0</v>
      </c>
      <c r="O20" s="33"/>
    </row>
    <row r="21" spans="1:15" x14ac:dyDescent="0.25">
      <c r="A21" s="78"/>
      <c r="B21" s="85"/>
      <c r="C21" s="138"/>
      <c r="D21" s="138"/>
      <c r="E21" s="138"/>
      <c r="F21" s="138"/>
      <c r="G21" s="138"/>
      <c r="H21" s="138"/>
      <c r="I21" s="138"/>
      <c r="J21" s="138"/>
      <c r="K21" s="138"/>
      <c r="L21" s="40"/>
      <c r="M21" s="40"/>
      <c r="N21" s="132">
        <f t="shared" si="0"/>
        <v>0</v>
      </c>
      <c r="O21" s="33"/>
    </row>
    <row r="22" spans="1:15" x14ac:dyDescent="0.25">
      <c r="A22" s="84" t="s">
        <v>80</v>
      </c>
      <c r="B22" s="75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132">
        <f t="shared" si="0"/>
        <v>0</v>
      </c>
      <c r="O22" s="33"/>
    </row>
    <row r="23" spans="1:15" x14ac:dyDescent="0.25">
      <c r="A23" s="67"/>
      <c r="B23" s="85"/>
      <c r="C23" s="138"/>
      <c r="D23" s="138"/>
      <c r="E23" s="138"/>
      <c r="F23" s="138"/>
      <c r="G23" s="138"/>
      <c r="H23" s="138"/>
      <c r="I23" s="138"/>
      <c r="J23" s="138"/>
      <c r="K23" s="138"/>
      <c r="L23" s="40"/>
      <c r="M23" s="40"/>
      <c r="N23" s="132">
        <f t="shared" si="0"/>
        <v>0</v>
      </c>
      <c r="O23" s="33"/>
    </row>
    <row r="24" spans="1:15" x14ac:dyDescent="0.25">
      <c r="A24" s="63" t="s">
        <v>81</v>
      </c>
      <c r="B24" s="81"/>
      <c r="C24" s="137"/>
      <c r="D24" s="137"/>
      <c r="E24" s="137"/>
      <c r="F24" s="137"/>
      <c r="G24" s="137"/>
      <c r="H24" s="137"/>
      <c r="I24" s="137"/>
      <c r="J24" s="137"/>
      <c r="K24" s="137"/>
      <c r="L24" s="39"/>
      <c r="M24" s="39"/>
      <c r="N24" s="132">
        <f t="shared" si="0"/>
        <v>0</v>
      </c>
      <c r="O24" s="33"/>
    </row>
    <row r="25" spans="1:15" ht="14.4" x14ac:dyDescent="0.3">
      <c r="A25" s="87" t="s">
        <v>82</v>
      </c>
      <c r="B25" s="72"/>
      <c r="C25" s="135"/>
      <c r="D25" s="135"/>
      <c r="E25" s="135"/>
      <c r="F25" s="135"/>
      <c r="G25" s="135"/>
      <c r="H25" s="135"/>
      <c r="I25" s="135"/>
      <c r="J25" s="135"/>
      <c r="K25" s="135"/>
      <c r="L25" s="36"/>
      <c r="M25" s="36"/>
      <c r="N25" s="132">
        <f t="shared" si="0"/>
        <v>0</v>
      </c>
      <c r="O25" s="33"/>
    </row>
    <row r="26" spans="1:15" x14ac:dyDescent="0.25">
      <c r="A26" s="67" t="s">
        <v>83</v>
      </c>
      <c r="B26" s="68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35"/>
      <c r="N26" s="132">
        <f t="shared" si="0"/>
        <v>0</v>
      </c>
      <c r="O26" s="33"/>
    </row>
    <row r="27" spans="1:15" x14ac:dyDescent="0.25">
      <c r="A27" s="88" t="s">
        <v>84</v>
      </c>
      <c r="B27" s="68"/>
      <c r="C27" s="55"/>
      <c r="D27" s="55"/>
      <c r="E27" s="55"/>
      <c r="F27" s="55"/>
      <c r="G27" s="55"/>
      <c r="H27" s="55"/>
      <c r="I27" s="55"/>
      <c r="J27" s="55"/>
      <c r="K27" s="55"/>
      <c r="L27" s="35"/>
      <c r="M27" s="35"/>
      <c r="N27" s="132">
        <f t="shared" si="0"/>
        <v>0</v>
      </c>
      <c r="O27" s="33"/>
    </row>
    <row r="28" spans="1:15" x14ac:dyDescent="0.25">
      <c r="A28" s="67" t="s">
        <v>85</v>
      </c>
      <c r="B28" s="133"/>
      <c r="C28" s="134"/>
      <c r="D28" s="134"/>
      <c r="E28" s="134"/>
      <c r="F28" s="134"/>
      <c r="G28" s="134"/>
      <c r="H28" s="134"/>
      <c r="I28" s="134"/>
      <c r="J28" s="134"/>
      <c r="K28" s="134"/>
      <c r="L28" s="35"/>
      <c r="M28" s="35"/>
      <c r="N28" s="132">
        <f t="shared" si="0"/>
        <v>0</v>
      </c>
      <c r="O28" s="33"/>
    </row>
    <row r="29" spans="1:15" x14ac:dyDescent="0.25">
      <c r="A29" s="67" t="s">
        <v>86</v>
      </c>
      <c r="B29" s="133"/>
      <c r="C29" s="134"/>
      <c r="D29" s="134"/>
      <c r="E29" s="134"/>
      <c r="F29" s="134"/>
      <c r="G29" s="134"/>
      <c r="H29" s="134"/>
      <c r="I29" s="134"/>
      <c r="J29" s="134"/>
      <c r="K29" s="134"/>
      <c r="L29" s="35"/>
      <c r="M29" s="35"/>
      <c r="N29" s="132">
        <f t="shared" si="0"/>
        <v>0</v>
      </c>
      <c r="O29" s="33"/>
    </row>
    <row r="30" spans="1:15" x14ac:dyDescent="0.25">
      <c r="A30" s="71" t="s">
        <v>87</v>
      </c>
      <c r="B30" s="133"/>
      <c r="C30" s="134"/>
      <c r="D30" s="134"/>
      <c r="E30" s="134"/>
      <c r="F30" s="134"/>
      <c r="G30" s="134"/>
      <c r="H30" s="134"/>
      <c r="I30" s="134"/>
      <c r="J30" s="134"/>
      <c r="K30" s="134"/>
      <c r="L30" s="35"/>
      <c r="M30" s="35"/>
      <c r="N30" s="132">
        <f t="shared" si="0"/>
        <v>0</v>
      </c>
      <c r="O30" s="33"/>
    </row>
    <row r="31" spans="1:15" x14ac:dyDescent="0.25">
      <c r="A31" s="67" t="s">
        <v>88</v>
      </c>
      <c r="B31" s="68"/>
      <c r="C31" s="55"/>
      <c r="D31" s="55"/>
      <c r="E31" s="55"/>
      <c r="F31" s="55"/>
      <c r="G31" s="55"/>
      <c r="H31" s="55"/>
      <c r="I31" s="55"/>
      <c r="J31" s="55"/>
      <c r="K31" s="55"/>
      <c r="L31" s="35"/>
      <c r="M31" s="35"/>
      <c r="N31" s="132">
        <f t="shared" si="0"/>
        <v>0</v>
      </c>
      <c r="O31" s="33"/>
    </row>
    <row r="32" spans="1:15" x14ac:dyDescent="0.25">
      <c r="A32" s="67" t="s">
        <v>89</v>
      </c>
      <c r="B32" s="68"/>
      <c r="C32" s="55"/>
      <c r="D32" s="55"/>
      <c r="E32" s="55"/>
      <c r="F32" s="55"/>
      <c r="G32" s="55"/>
      <c r="H32" s="55"/>
      <c r="I32" s="55"/>
      <c r="J32" s="55"/>
      <c r="K32" s="55"/>
      <c r="L32" s="35"/>
      <c r="M32" s="35"/>
      <c r="N32" s="132">
        <f t="shared" si="0"/>
        <v>0</v>
      </c>
      <c r="O32" s="33"/>
    </row>
    <row r="33" spans="1:15" x14ac:dyDescent="0.25">
      <c r="A33" s="67" t="s">
        <v>90</v>
      </c>
      <c r="B33" s="68"/>
      <c r="C33" s="55"/>
      <c r="D33" s="55"/>
      <c r="E33" s="55"/>
      <c r="F33" s="55"/>
      <c r="G33" s="55"/>
      <c r="H33" s="55"/>
      <c r="I33" s="55"/>
      <c r="J33" s="55"/>
      <c r="K33" s="55"/>
      <c r="L33" s="35"/>
      <c r="M33" s="35"/>
      <c r="N33" s="132">
        <f t="shared" si="0"/>
        <v>0</v>
      </c>
      <c r="O33" s="33"/>
    </row>
    <row r="34" spans="1:15" x14ac:dyDescent="0.25">
      <c r="A34" s="67" t="s">
        <v>91</v>
      </c>
      <c r="B34" s="68"/>
      <c r="C34" s="55"/>
      <c r="D34" s="55"/>
      <c r="E34" s="55"/>
      <c r="F34" s="55"/>
      <c r="G34" s="55"/>
      <c r="H34" s="55"/>
      <c r="I34" s="55"/>
      <c r="J34" s="55"/>
      <c r="K34" s="55"/>
      <c r="L34" s="35"/>
      <c r="M34" s="35"/>
      <c r="N34" s="132">
        <f t="shared" si="0"/>
        <v>0</v>
      </c>
      <c r="O34" s="33"/>
    </row>
    <row r="35" spans="1:15" x14ac:dyDescent="0.25">
      <c r="A35" s="67" t="s">
        <v>92</v>
      </c>
      <c r="B35" s="68"/>
      <c r="C35" s="55"/>
      <c r="D35" s="55"/>
      <c r="E35" s="55"/>
      <c r="F35" s="55"/>
      <c r="G35" s="55"/>
      <c r="H35" s="55"/>
      <c r="I35" s="55"/>
      <c r="J35" s="55"/>
      <c r="K35" s="55"/>
      <c r="L35" s="35"/>
      <c r="M35" s="35"/>
      <c r="N35" s="132">
        <f t="shared" ref="N35:N63" si="1">SUM(B35:M35)</f>
        <v>0</v>
      </c>
      <c r="O35" s="33"/>
    </row>
    <row r="36" spans="1:15" x14ac:dyDescent="0.25">
      <c r="A36" s="71" t="s">
        <v>93</v>
      </c>
      <c r="B36" s="68"/>
      <c r="C36" s="55"/>
      <c r="D36" s="55"/>
      <c r="E36" s="55"/>
      <c r="F36" s="55"/>
      <c r="G36" s="55"/>
      <c r="H36" s="55"/>
      <c r="I36" s="55"/>
      <c r="J36" s="55"/>
      <c r="K36" s="55"/>
      <c r="L36" s="35"/>
      <c r="M36" s="35"/>
      <c r="N36" s="132">
        <f t="shared" si="1"/>
        <v>0</v>
      </c>
      <c r="O36" s="33"/>
    </row>
    <row r="37" spans="1:15" x14ac:dyDescent="0.25">
      <c r="A37" s="67" t="s">
        <v>73</v>
      </c>
      <c r="B37" s="90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35"/>
      <c r="N37" s="132">
        <f t="shared" si="1"/>
        <v>0</v>
      </c>
      <c r="O37" s="33"/>
    </row>
    <row r="38" spans="1:15" ht="14.4" x14ac:dyDescent="0.3">
      <c r="A38" s="92" t="s">
        <v>94</v>
      </c>
      <c r="B38" s="75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132">
        <f t="shared" si="1"/>
        <v>0</v>
      </c>
      <c r="O38" s="33"/>
    </row>
    <row r="39" spans="1:15" ht="14.4" x14ac:dyDescent="0.3">
      <c r="A39" s="92"/>
      <c r="B39" s="72"/>
      <c r="C39" s="135"/>
      <c r="D39" s="135"/>
      <c r="E39" s="135"/>
      <c r="F39" s="135"/>
      <c r="G39" s="135"/>
      <c r="H39" s="135"/>
      <c r="I39" s="135"/>
      <c r="J39" s="135"/>
      <c r="K39" s="135"/>
      <c r="L39" s="36"/>
      <c r="M39" s="36"/>
      <c r="N39" s="132">
        <f t="shared" si="1"/>
        <v>0</v>
      </c>
      <c r="O39" s="33"/>
    </row>
    <row r="40" spans="1:15" ht="14.4" x14ac:dyDescent="0.3">
      <c r="A40" s="87" t="s">
        <v>128</v>
      </c>
      <c r="B40" s="72"/>
      <c r="C40" s="135"/>
      <c r="D40" s="135"/>
      <c r="E40" s="135"/>
      <c r="F40" s="135"/>
      <c r="G40" s="135"/>
      <c r="H40" s="135"/>
      <c r="I40" s="135"/>
      <c r="J40" s="135"/>
      <c r="K40" s="135"/>
      <c r="L40" s="36"/>
      <c r="M40" s="36"/>
      <c r="N40" s="132">
        <f t="shared" si="1"/>
        <v>0</v>
      </c>
      <c r="O40" s="33"/>
    </row>
    <row r="41" spans="1:15" x14ac:dyDescent="0.25">
      <c r="A41" s="67" t="s">
        <v>83</v>
      </c>
      <c r="B41" s="68"/>
      <c r="C41" s="55"/>
      <c r="D41" s="55"/>
      <c r="E41" s="55"/>
      <c r="F41" s="55"/>
      <c r="G41" s="55"/>
      <c r="H41" s="55"/>
      <c r="I41" s="55"/>
      <c r="J41" s="55"/>
      <c r="K41" s="55"/>
      <c r="L41" s="35"/>
      <c r="M41" s="35"/>
      <c r="N41" s="132">
        <f t="shared" si="1"/>
        <v>0</v>
      </c>
      <c r="O41" s="33"/>
    </row>
    <row r="42" spans="1:15" x14ac:dyDescent="0.25">
      <c r="A42" s="67" t="s">
        <v>85</v>
      </c>
      <c r="B42" s="133"/>
      <c r="C42" s="134"/>
      <c r="D42" s="134"/>
      <c r="E42" s="134"/>
      <c r="F42" s="134"/>
      <c r="G42" s="134"/>
      <c r="H42" s="134"/>
      <c r="I42" s="134"/>
      <c r="J42" s="134"/>
      <c r="K42" s="134"/>
      <c r="L42" s="35"/>
      <c r="M42" s="35"/>
      <c r="N42" s="132">
        <f t="shared" si="1"/>
        <v>0</v>
      </c>
      <c r="O42" s="33"/>
    </row>
    <row r="43" spans="1:15" x14ac:dyDescent="0.25">
      <c r="A43" s="67" t="s">
        <v>73</v>
      </c>
      <c r="B43" s="133"/>
      <c r="C43" s="134"/>
      <c r="D43" s="134"/>
      <c r="E43" s="134"/>
      <c r="F43" s="134"/>
      <c r="G43" s="134"/>
      <c r="H43" s="134"/>
      <c r="I43" s="134"/>
      <c r="J43" s="134"/>
      <c r="K43" s="134"/>
      <c r="L43" s="35"/>
      <c r="M43" s="35"/>
      <c r="N43" s="132">
        <f t="shared" si="1"/>
        <v>0</v>
      </c>
      <c r="O43" s="33"/>
    </row>
    <row r="44" spans="1:15" x14ac:dyDescent="0.25">
      <c r="A44" s="67" t="s">
        <v>95</v>
      </c>
      <c r="B44" s="12"/>
      <c r="C44" s="47"/>
      <c r="D44" s="47"/>
      <c r="E44" s="55"/>
      <c r="F44" s="55"/>
      <c r="G44" s="55"/>
      <c r="H44" s="55"/>
      <c r="I44" s="55"/>
      <c r="J44" s="55"/>
      <c r="K44" s="55"/>
      <c r="L44" s="35"/>
      <c r="M44" s="35"/>
      <c r="N44" s="132">
        <f t="shared" si="1"/>
        <v>0</v>
      </c>
      <c r="O44" s="33"/>
    </row>
    <row r="45" spans="1:15" x14ac:dyDescent="0.25">
      <c r="A45" s="67" t="s">
        <v>127</v>
      </c>
      <c r="B45" s="133"/>
      <c r="C45" s="134"/>
      <c r="D45" s="134"/>
      <c r="E45" s="134"/>
      <c r="F45" s="134"/>
      <c r="G45" s="134"/>
      <c r="H45" s="134"/>
      <c r="I45" s="134"/>
      <c r="J45" s="134"/>
      <c r="K45" s="134"/>
      <c r="L45" s="35"/>
      <c r="M45" s="35"/>
      <c r="N45" s="132">
        <f t="shared" si="1"/>
        <v>0</v>
      </c>
      <c r="O45" s="33"/>
    </row>
    <row r="46" spans="1:15" x14ac:dyDescent="0.25">
      <c r="A46" s="67" t="s">
        <v>124</v>
      </c>
      <c r="B46" s="139"/>
      <c r="C46" s="140"/>
      <c r="D46" s="140"/>
      <c r="E46" s="140"/>
      <c r="F46" s="140"/>
      <c r="G46" s="140"/>
      <c r="H46" s="140"/>
      <c r="I46" s="140"/>
      <c r="J46" s="140"/>
      <c r="K46" s="140"/>
      <c r="L46" s="42"/>
      <c r="M46" s="35"/>
      <c r="N46" s="132">
        <f t="shared" si="1"/>
        <v>0</v>
      </c>
      <c r="O46" s="33"/>
    </row>
    <row r="47" spans="1:15" ht="14.4" x14ac:dyDescent="0.3">
      <c r="A47" s="95" t="s">
        <v>63</v>
      </c>
      <c r="B47" s="75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132">
        <f t="shared" si="1"/>
        <v>0</v>
      </c>
      <c r="O47" s="33"/>
    </row>
    <row r="48" spans="1:15" x14ac:dyDescent="0.25">
      <c r="A48" s="67"/>
      <c r="B48" s="68"/>
      <c r="C48" s="55"/>
      <c r="D48" s="55"/>
      <c r="E48" s="55"/>
      <c r="F48" s="55"/>
      <c r="G48" s="55"/>
      <c r="H48" s="55"/>
      <c r="I48" s="55"/>
      <c r="J48" s="55"/>
      <c r="K48" s="55"/>
      <c r="L48" s="35"/>
      <c r="M48" s="35"/>
      <c r="N48" s="132">
        <f t="shared" si="1"/>
        <v>0</v>
      </c>
      <c r="O48" s="33"/>
    </row>
    <row r="49" spans="1:15" ht="14.4" x14ac:dyDescent="0.3">
      <c r="A49" s="96" t="s">
        <v>96</v>
      </c>
      <c r="B49" s="68"/>
      <c r="C49" s="55"/>
      <c r="D49" s="55"/>
      <c r="E49" s="55"/>
      <c r="F49" s="55"/>
      <c r="G49" s="55"/>
      <c r="H49" s="55"/>
      <c r="I49" s="55"/>
      <c r="J49" s="55"/>
      <c r="K49" s="55"/>
      <c r="L49" s="35"/>
      <c r="M49" s="35"/>
      <c r="N49" s="132">
        <f t="shared" si="1"/>
        <v>0</v>
      </c>
      <c r="O49" s="33"/>
    </row>
    <row r="50" spans="1:15" x14ac:dyDescent="0.25">
      <c r="A50" s="67" t="s">
        <v>83</v>
      </c>
      <c r="B50" s="68"/>
      <c r="C50" s="55"/>
      <c r="D50" s="55"/>
      <c r="E50" s="55"/>
      <c r="F50" s="55"/>
      <c r="G50" s="55"/>
      <c r="H50" s="55"/>
      <c r="I50" s="55"/>
      <c r="J50" s="55"/>
      <c r="K50" s="55"/>
      <c r="L50" s="35"/>
      <c r="M50" s="35"/>
      <c r="N50" s="132">
        <f t="shared" si="1"/>
        <v>0</v>
      </c>
      <c r="O50" s="33"/>
    </row>
    <row r="51" spans="1:15" x14ac:dyDescent="0.25">
      <c r="A51" s="67" t="s">
        <v>84</v>
      </c>
      <c r="B51" s="68"/>
      <c r="C51" s="55"/>
      <c r="D51" s="55"/>
      <c r="E51" s="55"/>
      <c r="F51" s="55"/>
      <c r="G51" s="55"/>
      <c r="H51" s="55"/>
      <c r="I51" s="55"/>
      <c r="J51" s="55"/>
      <c r="K51" s="55"/>
      <c r="L51" s="35"/>
      <c r="M51" s="35"/>
      <c r="N51" s="132">
        <f t="shared" si="1"/>
        <v>0</v>
      </c>
      <c r="O51" s="33"/>
    </row>
    <row r="52" spans="1:15" x14ac:dyDescent="0.25">
      <c r="A52" s="67" t="s">
        <v>85</v>
      </c>
      <c r="B52" s="68"/>
      <c r="C52" s="55"/>
      <c r="D52" s="55"/>
      <c r="E52" s="55"/>
      <c r="F52" s="55"/>
      <c r="G52" s="55"/>
      <c r="H52" s="55"/>
      <c r="I52" s="55"/>
      <c r="J52" s="55"/>
      <c r="K52" s="55"/>
      <c r="L52" s="35"/>
      <c r="M52" s="35"/>
      <c r="N52" s="132">
        <f t="shared" si="1"/>
        <v>0</v>
      </c>
      <c r="O52" s="33"/>
    </row>
    <row r="53" spans="1:15" x14ac:dyDescent="0.25">
      <c r="A53" s="67" t="s">
        <v>86</v>
      </c>
      <c r="B53" s="68"/>
      <c r="C53" s="55"/>
      <c r="D53" s="55"/>
      <c r="E53" s="55"/>
      <c r="F53" s="55"/>
      <c r="G53" s="55"/>
      <c r="H53" s="55"/>
      <c r="I53" s="55"/>
      <c r="J53" s="55"/>
      <c r="K53" s="55"/>
      <c r="L53" s="35"/>
      <c r="M53" s="35"/>
      <c r="N53" s="132">
        <f t="shared" si="1"/>
        <v>0</v>
      </c>
      <c r="O53" s="33"/>
    </row>
    <row r="54" spans="1:15" x14ac:dyDescent="0.25">
      <c r="A54" s="67" t="s">
        <v>93</v>
      </c>
      <c r="B54" s="133"/>
      <c r="C54" s="134"/>
      <c r="D54" s="134"/>
      <c r="E54" s="134"/>
      <c r="F54" s="134"/>
      <c r="G54" s="134"/>
      <c r="H54" s="134"/>
      <c r="I54" s="134"/>
      <c r="J54" s="134"/>
      <c r="K54" s="134"/>
      <c r="L54" s="35"/>
      <c r="M54" s="35"/>
      <c r="N54" s="132">
        <f t="shared" si="1"/>
        <v>0</v>
      </c>
      <c r="O54" s="33"/>
    </row>
    <row r="55" spans="1:15" x14ac:dyDescent="0.25">
      <c r="A55" s="67" t="s">
        <v>97</v>
      </c>
      <c r="B55" s="68"/>
      <c r="C55" s="55"/>
      <c r="D55" s="55"/>
      <c r="E55" s="55"/>
      <c r="F55" s="55"/>
      <c r="G55" s="55"/>
      <c r="H55" s="55"/>
      <c r="I55" s="55"/>
      <c r="J55" s="55"/>
      <c r="K55" s="55"/>
      <c r="L55" s="35"/>
      <c r="M55" s="35"/>
      <c r="N55" s="132">
        <f t="shared" si="1"/>
        <v>0</v>
      </c>
      <c r="O55" s="33"/>
    </row>
    <row r="56" spans="1:15" x14ac:dyDescent="0.25">
      <c r="A56" s="67" t="s">
        <v>98</v>
      </c>
      <c r="B56" s="133"/>
      <c r="C56" s="134"/>
      <c r="D56" s="134"/>
      <c r="E56" s="134"/>
      <c r="F56" s="134"/>
      <c r="G56" s="134"/>
      <c r="H56" s="134"/>
      <c r="I56" s="134"/>
      <c r="J56" s="134"/>
      <c r="K56" s="134"/>
      <c r="L56" s="35"/>
      <c r="M56" s="35"/>
      <c r="N56" s="132">
        <f t="shared" si="1"/>
        <v>0</v>
      </c>
      <c r="O56" s="33"/>
    </row>
    <row r="57" spans="1:15" x14ac:dyDescent="0.25">
      <c r="A57" s="67" t="s">
        <v>99</v>
      </c>
      <c r="B57" s="68"/>
      <c r="C57" s="55"/>
      <c r="D57" s="55"/>
      <c r="E57" s="55"/>
      <c r="F57" s="55"/>
      <c r="G57" s="55"/>
      <c r="H57" s="55"/>
      <c r="I57" s="55"/>
      <c r="J57" s="55"/>
      <c r="K57" s="55"/>
      <c r="L57" s="35"/>
      <c r="M57" s="35"/>
      <c r="N57" s="132">
        <f t="shared" si="1"/>
        <v>0</v>
      </c>
      <c r="O57" s="33"/>
    </row>
    <row r="58" spans="1:15" x14ac:dyDescent="0.25">
      <c r="A58" s="67" t="s">
        <v>100</v>
      </c>
      <c r="B58" s="68"/>
      <c r="C58" s="55"/>
      <c r="D58" s="55"/>
      <c r="E58" s="55"/>
      <c r="F58" s="55"/>
      <c r="G58" s="55"/>
      <c r="H58" s="55"/>
      <c r="I58" s="55"/>
      <c r="J58" s="55"/>
      <c r="K58" s="55"/>
      <c r="L58" s="35"/>
      <c r="M58" s="35"/>
      <c r="N58" s="132">
        <f t="shared" si="1"/>
        <v>0</v>
      </c>
      <c r="O58" s="33"/>
    </row>
    <row r="59" spans="1:15" x14ac:dyDescent="0.25">
      <c r="A59" s="67" t="s">
        <v>73</v>
      </c>
      <c r="B59" s="90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132">
        <f t="shared" si="1"/>
        <v>0</v>
      </c>
      <c r="O59" s="33"/>
    </row>
    <row r="60" spans="1:15" ht="14.4" x14ac:dyDescent="0.3">
      <c r="A60" s="97" t="s">
        <v>63</v>
      </c>
      <c r="B60" s="98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132">
        <f t="shared" si="1"/>
        <v>0</v>
      </c>
      <c r="O60" s="33"/>
    </row>
    <row r="61" spans="1:15" x14ac:dyDescent="0.25">
      <c r="A61" s="89"/>
      <c r="B61" s="68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132">
        <f t="shared" si="1"/>
        <v>0</v>
      </c>
      <c r="O61" s="33"/>
    </row>
    <row r="62" spans="1:15" x14ac:dyDescent="0.25">
      <c r="A62" s="99" t="s">
        <v>101</v>
      </c>
      <c r="B62" s="100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132">
        <f t="shared" si="1"/>
        <v>0</v>
      </c>
      <c r="O62" s="33"/>
    </row>
    <row r="63" spans="1:15" x14ac:dyDescent="0.25">
      <c r="A63" s="89"/>
      <c r="B63" s="85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132">
        <f t="shared" si="1"/>
        <v>0</v>
      </c>
      <c r="O63" s="33"/>
    </row>
    <row r="64" spans="1:15" x14ac:dyDescent="0.25">
      <c r="A64" s="89"/>
      <c r="B64" s="101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132">
        <f>SUM(B64:L64)</f>
        <v>0</v>
      </c>
      <c r="O64" s="33"/>
    </row>
    <row r="65" spans="1:15" ht="13.8" thickBot="1" x14ac:dyDescent="0.3">
      <c r="A65" s="104" t="s">
        <v>102</v>
      </c>
      <c r="B65" s="105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132">
        <f>SUM(N22-N62)</f>
        <v>0</v>
      </c>
      <c r="O65" s="33"/>
    </row>
    <row r="66" spans="1:15" ht="13.8" thickTop="1" x14ac:dyDescent="0.25"/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customWidth="1"/>
    <col min="5" max="5" width="11" customWidth="1"/>
    <col min="6" max="6" width="10.33203125" customWidth="1"/>
    <col min="7" max="7" width="4.88671875" customWidth="1"/>
    <col min="8" max="8" width="9.6640625" customWidth="1"/>
  </cols>
  <sheetData>
    <row r="1" spans="1:9" x14ac:dyDescent="0.25">
      <c r="B1" s="18" t="s">
        <v>120</v>
      </c>
      <c r="C1" s="4"/>
      <c r="D1" s="4"/>
      <c r="E1" s="4" t="s">
        <v>122</v>
      </c>
      <c r="F1" s="4"/>
      <c r="G1" s="4"/>
      <c r="H1" s="4" t="s">
        <v>121</v>
      </c>
    </row>
    <row r="2" spans="1:9" x14ac:dyDescent="0.25">
      <c r="B2" s="25"/>
      <c r="C2" s="26"/>
      <c r="D2" s="4"/>
      <c r="E2" s="26"/>
      <c r="F2" s="26"/>
      <c r="G2" s="4"/>
      <c r="H2" s="26"/>
      <c r="I2" s="27"/>
    </row>
    <row r="3" spans="1:9" x14ac:dyDescent="0.25">
      <c r="B3" s="20">
        <v>2011</v>
      </c>
      <c r="C3" s="20">
        <v>2012</v>
      </c>
      <c r="D3" s="19"/>
      <c r="E3" s="20">
        <v>2011</v>
      </c>
      <c r="F3" s="20">
        <v>2012</v>
      </c>
      <c r="G3" s="19"/>
      <c r="H3" s="20">
        <v>2011</v>
      </c>
      <c r="I3" s="20">
        <v>2012</v>
      </c>
    </row>
    <row r="4" spans="1:9" x14ac:dyDescent="0.25">
      <c r="A4" s="18" t="s">
        <v>117</v>
      </c>
      <c r="B4" s="21">
        <v>681264</v>
      </c>
      <c r="C4" s="21">
        <v>508315</v>
      </c>
      <c r="D4" s="22"/>
      <c r="E4" s="21">
        <v>69164</v>
      </c>
      <c r="F4" s="21">
        <v>63500</v>
      </c>
      <c r="G4" s="22"/>
      <c r="H4" s="21">
        <v>30500</v>
      </c>
      <c r="I4" s="21">
        <v>0</v>
      </c>
    </row>
    <row r="5" spans="1:9" x14ac:dyDescent="0.25">
      <c r="A5" s="18" t="s">
        <v>118</v>
      </c>
      <c r="B5" s="21">
        <v>819790</v>
      </c>
      <c r="C5" s="21">
        <v>547675</v>
      </c>
      <c r="D5" s="22"/>
      <c r="E5" s="21">
        <v>96398</v>
      </c>
      <c r="F5" s="21">
        <v>93050</v>
      </c>
      <c r="G5" s="22"/>
      <c r="H5" s="21">
        <v>20000</v>
      </c>
      <c r="I5" s="21">
        <v>20000</v>
      </c>
    </row>
    <row r="6" spans="1:9" x14ac:dyDescent="0.25">
      <c r="A6" s="18" t="s">
        <v>119</v>
      </c>
      <c r="B6" s="23">
        <f>SUM(B4-B5)</f>
        <v>-138526</v>
      </c>
      <c r="C6" s="23">
        <f>SUM(C4-C5)</f>
        <v>-39360</v>
      </c>
      <c r="D6" s="24"/>
      <c r="E6" s="23">
        <f>SUM(E4-E5)</f>
        <v>-27234</v>
      </c>
      <c r="F6" s="23">
        <f>SUM(F4-F5)</f>
        <v>-29550</v>
      </c>
      <c r="G6" s="24"/>
      <c r="H6" s="23">
        <f>SUM(H4-H5)</f>
        <v>10500</v>
      </c>
      <c r="I6" s="23">
        <f>SUM(I4-I5)</f>
        <v>-20000</v>
      </c>
    </row>
    <row r="10" spans="1:9" x14ac:dyDescent="0.25">
      <c r="A10" s="28"/>
      <c r="B10" s="28"/>
    </row>
    <row r="12" spans="1:9" x14ac:dyDescent="0.25">
      <c r="A12" s="4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Income Statement</vt:lpstr>
      <vt:lpstr>BS</vt:lpstr>
      <vt:lpstr>CF</vt:lpstr>
      <vt:lpstr>BS wrksht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2015-01-23T17:20:18Z</cp:lastPrinted>
  <dcterms:created xsi:type="dcterms:W3CDTF">2009-06-10T22:28:54Z</dcterms:created>
  <dcterms:modified xsi:type="dcterms:W3CDTF">2022-02-09T19:20:38Z</dcterms:modified>
</cp:coreProperties>
</file>