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5-2022\"/>
    </mc:Choice>
  </mc:AlternateContent>
  <xr:revisionPtr revIDLastSave="0" documentId="13_ncr:1_{4C9F3C04-5224-42FB-AA69-4BDE1840B088}" xr6:coauthVersionLast="47" xr6:coauthVersionMax="47" xr10:uidLastSave="{00000000-0000-0000-0000-000000000000}"/>
  <bookViews>
    <workbookView xWindow="1056" yWindow="768" windowWidth="9888" windowHeight="11292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7" i="1" l="1"/>
  <c r="L43" i="1"/>
  <c r="L48" i="1" s="1"/>
  <c r="L31" i="1"/>
  <c r="L20" i="1"/>
  <c r="L26" i="1" s="1"/>
  <c r="L34" i="1" l="1"/>
  <c r="K47" i="1" l="1"/>
  <c r="K43" i="1"/>
  <c r="K31" i="1"/>
  <c r="K20" i="1"/>
  <c r="K26" i="1" s="1"/>
  <c r="K34" i="1" s="1"/>
  <c r="K48" i="1" l="1"/>
  <c r="M47" i="1" l="1"/>
  <c r="M43" i="1"/>
  <c r="M31" i="1"/>
  <c r="M20" i="1"/>
  <c r="M26" i="1" s="1"/>
  <c r="I20" i="1"/>
  <c r="M34" i="1" l="1"/>
  <c r="M48" i="1"/>
  <c r="J26" i="1"/>
  <c r="J31" i="1" l="1"/>
  <c r="J43" i="1"/>
  <c r="J47" i="1"/>
  <c r="J34" i="1" l="1"/>
  <c r="I43" i="1" l="1"/>
  <c r="I26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EB4F6EB3-25E6-4D71-B8D0-846F074D4E6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35E80952-6094-4AF1-BE4F-B09CAE1FB92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D445EB93-58F1-46D6-B72B-137FB8CC84C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$26,945.81 calendar prizes, $25,192.50 '21 PPP loan amount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$9475 EXPO invoices</t>
        </r>
      </text>
    </comment>
    <comment ref="K21" authorId="1" shapeId="0" xr:uid="{73A6A64C-F1E7-49FD-BE7F-3F060454CD9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$2500 EXPO invoices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($37,840.36)</t>
        </r>
      </text>
    </comment>
    <comment ref="K33" authorId="2" shapeId="0" xr:uid="{E4953B0A-7027-453E-814C-61C743B7FF76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($38,191.03)</t>
        </r>
      </text>
    </comment>
    <comment ref="L33" authorId="2" shapeId="0" xr:uid="{7E171928-9151-48F2-AAF4-55DF0E4D8CD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($34,967.64)</t>
        </r>
      </text>
    </comment>
    <comment ref="M33" authorId="2" shapeId="0" xr:uid="{694B5FD1-278A-4BBB-9C36-175959A9EA4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($42,898.43)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K39" authorId="0" shapeId="0" xr:uid="{8A62EA16-4F40-485E-92C1-3EECFADD3F9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39" authorId="0" shapeId="0" xr:uid="{999A76AF-D259-491E-8983-CF7AFD8EC3C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  <comment ref="M39" authorId="0" shapeId="0" xr:uid="{41757D0C-F81C-49FC-AF22-E5850C94045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42" authorId="1" shapeId="0" xr:uid="{54309152-CF64-41A8-A5C8-7D4AD28244D6}">
      <text>
        <r>
          <rPr>
            <b/>
            <sz val="9"/>
            <color indexed="81"/>
            <rFont val="Tahoma"/>
            <family val="2"/>
          </rPr>
          <t xml:space="preserve">Owner:
</t>
        </r>
        <r>
          <rPr>
            <sz val="9"/>
            <color indexed="81"/>
            <rFont val="Tahoma"/>
            <family val="2"/>
          </rPr>
          <t>2021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PPP Loan @ $25,192.50 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<sst xmlns="http://schemas.openxmlformats.org/spreadsheetml/2006/main" count="77" uniqueCount="68">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</sst>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2" fillId="0" borderId="6" xfId="1" applyNumberFormat="1" applyFont="1" applyBorder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0" fontId="7" fillId="0" borderId="0" xfId="0" applyFont="1" applyFill="1" applyAlignment="1">
      <alignment horizontal="center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G8" zoomScale="85" zoomScaleNormal="85" workbookViewId="0">
      <selection activeCell="I23" sqref="I23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6" t="s">
        <v>24</v>
      </c>
      <c r="F3" s="47"/>
      <c r="G3" s="47"/>
      <c r="H3" s="47"/>
      <c r="I3" s="47"/>
      <c r="J3" s="47"/>
      <c r="K3" s="47"/>
      <c r="L3" s="47"/>
    </row>
    <row r="4" spans="5:13" x14ac:dyDescent="0.25">
      <c r="E4" s="46" t="s">
        <v>0</v>
      </c>
      <c r="F4" s="47"/>
      <c r="G4" s="47"/>
      <c r="H4" s="47"/>
      <c r="I4" s="47"/>
      <c r="J4" s="47"/>
      <c r="K4" s="47"/>
      <c r="L4" s="47"/>
    </row>
    <row r="5" spans="5:13" x14ac:dyDescent="0.25">
      <c r="E5" s="46"/>
      <c r="F5" s="47"/>
      <c r="G5" s="47"/>
      <c r="H5" s="47"/>
      <c r="I5" s="47"/>
      <c r="J5" s="47"/>
      <c r="K5" s="47"/>
      <c r="L5" s="47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8">
        <v>44712</v>
      </c>
      <c r="J8" s="49"/>
      <c r="K8" s="49"/>
      <c r="L8" s="50"/>
    </row>
    <row r="9" spans="5:13" x14ac:dyDescent="0.25">
      <c r="F9" s="17" t="s">
        <v>1</v>
      </c>
      <c r="G9" s="17"/>
      <c r="H9" s="22"/>
      <c r="I9" s="23" t="s">
        <v>2</v>
      </c>
      <c r="J9" s="43" t="s">
        <v>4</v>
      </c>
      <c r="K9" s="4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21403.56</v>
      </c>
      <c r="J12" s="25">
        <v>16500</v>
      </c>
      <c r="K12" s="25">
        <v>27620.95</v>
      </c>
      <c r="L12" s="25">
        <v>16494.71</v>
      </c>
      <c r="M12" s="25">
        <v>17912.13</v>
      </c>
    </row>
    <row r="13" spans="5:13" x14ac:dyDescent="0.25">
      <c r="F13" s="3"/>
      <c r="G13" s="24"/>
      <c r="H13" s="3" t="s">
        <v>26</v>
      </c>
      <c r="I13" s="25">
        <v>70000</v>
      </c>
      <c r="J13" s="25">
        <v>70000</v>
      </c>
      <c r="K13" s="25">
        <v>70000</v>
      </c>
      <c r="L13" s="25">
        <v>0</v>
      </c>
      <c r="M13" s="25">
        <v>0</v>
      </c>
    </row>
    <row r="14" spans="5:13" x14ac:dyDescent="0.25">
      <c r="F14" s="3"/>
      <c r="G14" s="24"/>
      <c r="H14" s="3" t="s">
        <v>67</v>
      </c>
      <c r="I14" s="25">
        <v>260.2</v>
      </c>
      <c r="J14" s="25">
        <v>3200</v>
      </c>
      <c r="K14" s="25">
        <v>2423.75</v>
      </c>
      <c r="L14" s="25">
        <v>52138.31</v>
      </c>
      <c r="M14" s="25">
        <v>43642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7437.77</v>
      </c>
      <c r="M15" s="25">
        <v>4437.7700000000004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65</v>
      </c>
      <c r="I17" s="25">
        <v>24427.42</v>
      </c>
      <c r="J17" s="25">
        <v>25000</v>
      </c>
      <c r="K17" s="25">
        <v>21961.24</v>
      </c>
      <c r="L17" s="25">
        <v>8263.8700000000008</v>
      </c>
      <c r="M17" s="25">
        <v>19334.830000000002</v>
      </c>
    </row>
    <row r="18" spans="5:13" x14ac:dyDescent="0.25">
      <c r="F18" s="3"/>
      <c r="G18" s="24"/>
      <c r="H18" s="3" t="s">
        <v>66</v>
      </c>
      <c r="I18" s="25">
        <v>8000</v>
      </c>
      <c r="J18" s="25">
        <v>8000</v>
      </c>
      <c r="K18" s="25">
        <v>8000</v>
      </c>
      <c r="L18" s="25">
        <v>0</v>
      </c>
      <c r="M18" s="25">
        <v>0</v>
      </c>
    </row>
    <row r="19" spans="5:13" ht="15" x14ac:dyDescent="0.4">
      <c r="F19" s="3"/>
      <c r="G19" s="24"/>
      <c r="H19" s="3" t="s">
        <v>27</v>
      </c>
      <c r="I19" s="26">
        <v>232529.65</v>
      </c>
      <c r="J19" s="26">
        <v>220915</v>
      </c>
      <c r="K19" s="26">
        <v>223023.63</v>
      </c>
      <c r="L19" s="26">
        <v>191005.41</v>
      </c>
      <c r="M19" s="26">
        <v>245517.56</v>
      </c>
    </row>
    <row r="20" spans="5:13" x14ac:dyDescent="0.25">
      <c r="F20" s="3"/>
      <c r="G20" s="24"/>
      <c r="H20" s="3" t="s">
        <v>28</v>
      </c>
      <c r="I20" s="25">
        <f>SUM(I12:I19)</f>
        <v>362779.1</v>
      </c>
      <c r="J20" s="25">
        <v>349774</v>
      </c>
      <c r="K20" s="25">
        <f>SUM(K12:K19)</f>
        <v>359187.84</v>
      </c>
      <c r="L20" s="25">
        <f>SUM(L12:L19)</f>
        <v>277060.57</v>
      </c>
      <c r="M20" s="25">
        <f>SUM(M12:M19)</f>
        <v>332564.79000000004</v>
      </c>
    </row>
    <row r="21" spans="5:13" x14ac:dyDescent="0.25">
      <c r="E21" s="27"/>
      <c r="F21" s="3"/>
      <c r="G21" s="24" t="s">
        <v>33</v>
      </c>
      <c r="H21" s="3"/>
      <c r="I21" s="25">
        <v>13184.94</v>
      </c>
      <c r="J21" s="25">
        <v>1000</v>
      </c>
      <c r="K21" s="25">
        <v>4491.66</v>
      </c>
      <c r="L21" s="25">
        <v>850</v>
      </c>
      <c r="M21" s="25">
        <v>0</v>
      </c>
    </row>
    <row r="22" spans="5:13" x14ac:dyDescent="0.25">
      <c r="E22" s="27"/>
      <c r="F22" s="3"/>
      <c r="G22" s="24" t="s">
        <v>34</v>
      </c>
      <c r="H22" s="3"/>
      <c r="I22" s="25">
        <v>26179.85</v>
      </c>
      <c r="J22" s="25">
        <v>17069</v>
      </c>
      <c r="K22" s="25">
        <v>24208.17</v>
      </c>
      <c r="L22" s="25">
        <v>50911.54</v>
      </c>
      <c r="M22" s="25">
        <v>30184.38</v>
      </c>
    </row>
    <row r="23" spans="5:13" x14ac:dyDescent="0.25">
      <c r="E23" s="27"/>
      <c r="F23" s="3"/>
      <c r="G23" s="24" t="s">
        <v>29</v>
      </c>
      <c r="H23" s="3"/>
      <c r="I23" s="25">
        <v>31908.83</v>
      </c>
      <c r="J23" s="25">
        <v>28602</v>
      </c>
      <c r="K23" s="25">
        <v>30600.880000000001</v>
      </c>
      <c r="L23" s="25">
        <v>28737.63</v>
      </c>
      <c r="M23" s="25">
        <v>27601.68</v>
      </c>
    </row>
    <row r="24" spans="5:13" x14ac:dyDescent="0.25">
      <c r="F24" s="3"/>
      <c r="G24" s="24" t="s">
        <v>7</v>
      </c>
      <c r="H24" s="3"/>
      <c r="I24" s="25">
        <v>13222.84</v>
      </c>
      <c r="J24" s="25">
        <v>12400</v>
      </c>
      <c r="K24" s="25">
        <v>13728.72</v>
      </c>
      <c r="L24" s="25">
        <v>12599.24</v>
      </c>
      <c r="M24" s="25">
        <v>11552.74</v>
      </c>
    </row>
    <row r="25" spans="5:13" x14ac:dyDescent="0.25">
      <c r="F25" s="3"/>
      <c r="G25" s="24" t="s">
        <v>30</v>
      </c>
      <c r="H25" s="3"/>
      <c r="I25" s="25">
        <v>100</v>
      </c>
      <c r="J25" s="39">
        <v>0</v>
      </c>
      <c r="K25" s="25">
        <v>1830.24</v>
      </c>
      <c r="L25" s="25">
        <v>50</v>
      </c>
      <c r="M25" s="25">
        <v>35588.449999999997</v>
      </c>
    </row>
    <row r="26" spans="5:13" x14ac:dyDescent="0.25">
      <c r="G26" s="17" t="s">
        <v>8</v>
      </c>
      <c r="H26" s="17"/>
      <c r="I26" s="28">
        <f>SUM(I20:I25)</f>
        <v>447375.56</v>
      </c>
      <c r="J26" s="29">
        <f>SUM(J20:J25)</f>
        <v>408845</v>
      </c>
      <c r="K26" s="28">
        <f>SUM(K20:K25)</f>
        <v>434047.50999999995</v>
      </c>
      <c r="L26" s="29">
        <f>SUM(L20:L25)</f>
        <v>370208.98</v>
      </c>
      <c r="M26" s="28">
        <f>SUM(M20:M25)</f>
        <v>437492.04000000004</v>
      </c>
    </row>
    <row r="27" spans="5:13" ht="8.25" customHeight="1" x14ac:dyDescent="0.25">
      <c r="G27" s="17"/>
      <c r="H27" s="17"/>
      <c r="I27" s="18"/>
      <c r="J27" s="40"/>
      <c r="K27" s="18"/>
      <c r="L27" s="44"/>
      <c r="M27" s="18"/>
    </row>
    <row r="28" spans="5:13" x14ac:dyDescent="0.25">
      <c r="F28" s="30"/>
      <c r="G28" s="17" t="s">
        <v>9</v>
      </c>
      <c r="H28" s="3"/>
      <c r="I28" s="18"/>
      <c r="J28" s="40"/>
      <c r="K28" s="18"/>
      <c r="L28" s="44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149054.44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-14306.2</v>
      </c>
      <c r="J30" s="25">
        <v>-14306</v>
      </c>
      <c r="K30" s="25">
        <v>-14306.2</v>
      </c>
      <c r="L30" s="25">
        <v>-10328.700000000001</v>
      </c>
      <c r="M30" s="25">
        <v>-14306.2</v>
      </c>
    </row>
    <row r="31" spans="5:13" x14ac:dyDescent="0.25">
      <c r="G31" s="17" t="s">
        <v>12</v>
      </c>
      <c r="H31" s="17"/>
      <c r="I31" s="31">
        <f>SUM(I29:I30)</f>
        <v>133453.25</v>
      </c>
      <c r="J31" s="32">
        <f t="shared" ref="J31" si="0">SUM(J29:J30)</f>
        <v>133453</v>
      </c>
      <c r="K31" s="31">
        <f>SUM(K29:K30)</f>
        <v>133453.25</v>
      </c>
      <c r="L31" s="32">
        <f>SUM(L29:L30)</f>
        <v>138725.74</v>
      </c>
      <c r="M31" s="31">
        <f>SUM(M29:M30)</f>
        <v>133453.25</v>
      </c>
    </row>
    <row r="32" spans="5:13" ht="7.5" customHeight="1" x14ac:dyDescent="0.25">
      <c r="G32" s="17"/>
      <c r="H32" s="17"/>
      <c r="I32" s="33"/>
      <c r="J32" s="41"/>
      <c r="K32" s="33"/>
      <c r="L32" s="45"/>
      <c r="M32" s="33"/>
    </row>
    <row r="33" spans="6:13" ht="15" customHeight="1" x14ac:dyDescent="0.25">
      <c r="F33" s="3"/>
      <c r="G33" s="24" t="s">
        <v>31</v>
      </c>
      <c r="H33" s="34"/>
      <c r="I33" s="42">
        <v>38120.36</v>
      </c>
      <c r="J33" s="25">
        <v>37018</v>
      </c>
      <c r="K33" s="42">
        <v>38471.03</v>
      </c>
      <c r="L33" s="25">
        <v>35247.64</v>
      </c>
      <c r="M33" s="42">
        <v>43178.43</v>
      </c>
    </row>
    <row r="34" spans="6:13" ht="13.8" thickBot="1" x14ac:dyDescent="0.3">
      <c r="G34" s="17" t="s">
        <v>13</v>
      </c>
      <c r="H34" s="17"/>
      <c r="I34" s="35">
        <f>I26+I31+I33</f>
        <v>618949.17000000004</v>
      </c>
      <c r="J34" s="36">
        <f>J26+J31+J33</f>
        <v>579316</v>
      </c>
      <c r="K34" s="35">
        <f>K26+K31+K33</f>
        <v>605971.79</v>
      </c>
      <c r="L34" s="36">
        <f>L26+L31+L33</f>
        <v>544182.36</v>
      </c>
      <c r="M34" s="35">
        <f>M26+M31+M33</f>
        <v>614123.72000000009</v>
      </c>
    </row>
    <row r="35" spans="6:13" ht="13.8" thickTop="1" x14ac:dyDescent="0.25">
      <c r="F35" s="3"/>
      <c r="G35" s="3"/>
      <c r="H35" s="3"/>
      <c r="I35" s="18"/>
      <c r="J35" s="40"/>
      <c r="K35" s="18"/>
      <c r="L35" s="44"/>
      <c r="M35" s="18"/>
    </row>
    <row r="36" spans="6:13" x14ac:dyDescent="0.25">
      <c r="F36" s="17" t="s">
        <v>14</v>
      </c>
      <c r="G36" s="17"/>
      <c r="H36" s="17"/>
      <c r="I36" s="37"/>
      <c r="J36" s="40"/>
      <c r="K36" s="37"/>
      <c r="L36" s="37"/>
      <c r="M36" s="37"/>
    </row>
    <row r="37" spans="6:13" x14ac:dyDescent="0.25">
      <c r="G37" s="17" t="s">
        <v>15</v>
      </c>
      <c r="H37" s="17"/>
      <c r="I37" s="25"/>
      <c r="J37" s="40"/>
      <c r="K37" s="25"/>
      <c r="L37" s="25"/>
      <c r="M37" s="25"/>
    </row>
    <row r="38" spans="6:13" x14ac:dyDescent="0.25">
      <c r="G38" s="24" t="s">
        <v>16</v>
      </c>
      <c r="H38" s="3"/>
      <c r="I38" s="25">
        <v>9902.8799999999992</v>
      </c>
      <c r="J38" s="25">
        <v>11444</v>
      </c>
      <c r="K38" s="25">
        <v>3931.56</v>
      </c>
      <c r="L38" s="25">
        <v>31519.82</v>
      </c>
      <c r="M38" s="25">
        <v>2979.06</v>
      </c>
    </row>
    <row r="39" spans="6:13" x14ac:dyDescent="0.25">
      <c r="G39" s="24" t="s">
        <v>32</v>
      </c>
      <c r="H39" s="3"/>
      <c r="I39" s="25">
        <v>260.2</v>
      </c>
      <c r="J39" s="25">
        <v>3200</v>
      </c>
      <c r="K39" s="25">
        <v>2423.75</v>
      </c>
      <c r="L39" s="25">
        <v>26945.81</v>
      </c>
      <c r="M39" s="25">
        <v>43641.82</v>
      </c>
    </row>
    <row r="40" spans="6:13" x14ac:dyDescent="0.25">
      <c r="G40" s="24" t="s">
        <v>61</v>
      </c>
      <c r="H40" s="3"/>
      <c r="I40" s="25">
        <v>21403.56</v>
      </c>
      <c r="J40" s="25">
        <v>16500</v>
      </c>
      <c r="K40" s="25">
        <v>27620.95</v>
      </c>
      <c r="L40" s="25">
        <v>16494.71</v>
      </c>
      <c r="M40" s="25">
        <v>17912.13</v>
      </c>
    </row>
    <row r="41" spans="6:13" x14ac:dyDescent="0.25">
      <c r="G41" s="24" t="s">
        <v>60</v>
      </c>
      <c r="H41" s="3"/>
      <c r="I41" s="25">
        <v>18155.259999999998</v>
      </c>
      <c r="J41" s="25">
        <v>21100</v>
      </c>
      <c r="K41" s="25">
        <v>24370.19</v>
      </c>
      <c r="L41" s="25">
        <v>21117.86</v>
      </c>
      <c r="M41" s="25">
        <v>-7208.66</v>
      </c>
    </row>
    <row r="42" spans="6:13" x14ac:dyDescent="0.25">
      <c r="G42" s="24" t="s">
        <v>64</v>
      </c>
      <c r="H42" s="3"/>
      <c r="I42" s="25">
        <v>2897.64</v>
      </c>
      <c r="J42" s="25">
        <v>2140</v>
      </c>
      <c r="K42" s="25">
        <v>2833.25</v>
      </c>
      <c r="L42" s="25">
        <v>27964.2</v>
      </c>
      <c r="M42" s="25">
        <v>2791.41</v>
      </c>
    </row>
    <row r="43" spans="6:13" x14ac:dyDescent="0.25">
      <c r="G43" s="17" t="s">
        <v>17</v>
      </c>
      <c r="H43" s="17"/>
      <c r="I43" s="31">
        <f>SUM(I38:I42)</f>
        <v>52619.539999999994</v>
      </c>
      <c r="J43" s="32">
        <f t="shared" ref="J43" si="1">SUM(J38:J42)</f>
        <v>54384</v>
      </c>
      <c r="K43" s="31">
        <f>SUM(K38:K42)</f>
        <v>61179.7</v>
      </c>
      <c r="L43" s="32">
        <f>SUM(L38:L42)</f>
        <v>124042.4</v>
      </c>
      <c r="M43" s="31">
        <f>SUM(M38:M42)</f>
        <v>60115.759999999995</v>
      </c>
    </row>
    <row r="44" spans="6:13" x14ac:dyDescent="0.25">
      <c r="F44" s="17"/>
      <c r="G44" s="17" t="s">
        <v>18</v>
      </c>
      <c r="H44" s="17"/>
      <c r="I44" s="18"/>
      <c r="J44" s="40"/>
      <c r="K44" s="18"/>
      <c r="L44" s="44"/>
      <c r="M44" s="18"/>
    </row>
    <row r="45" spans="6:13" x14ac:dyDescent="0.25">
      <c r="G45" s="24" t="s">
        <v>37</v>
      </c>
      <c r="H45" s="3"/>
      <c r="I45" s="25">
        <v>555242.23</v>
      </c>
      <c r="J45" s="25">
        <v>554008</v>
      </c>
      <c r="K45" s="25">
        <v>555242.23</v>
      </c>
      <c r="L45" s="25">
        <v>356394.01</v>
      </c>
      <c r="M45" s="25">
        <v>353970.52</v>
      </c>
    </row>
    <row r="46" spans="6:13" x14ac:dyDescent="0.25">
      <c r="F46" s="5"/>
      <c r="G46" s="24" t="s">
        <v>19</v>
      </c>
      <c r="H46" s="3"/>
      <c r="I46" s="25">
        <v>11086.95</v>
      </c>
      <c r="J46" s="25">
        <v>-29077</v>
      </c>
      <c r="K46" s="25">
        <v>-10450.35</v>
      </c>
      <c r="L46" s="25">
        <v>63745.79</v>
      </c>
      <c r="M46" s="25">
        <v>200037.21</v>
      </c>
    </row>
    <row r="47" spans="6:13" x14ac:dyDescent="0.25">
      <c r="F47" s="17"/>
      <c r="G47" s="17" t="s">
        <v>20</v>
      </c>
      <c r="H47" s="17"/>
      <c r="I47" s="28">
        <f>SUM(I45:I46)</f>
        <v>566329.17999999993</v>
      </c>
      <c r="J47" s="29">
        <f t="shared" ref="J47" si="2">SUM(J45:J46)</f>
        <v>524931</v>
      </c>
      <c r="K47" s="28">
        <f>SUM(K45:K46)</f>
        <v>544791.88</v>
      </c>
      <c r="L47" s="29">
        <f>SUM(L45:L46)</f>
        <v>420139.8</v>
      </c>
      <c r="M47" s="28">
        <f>SUM(M45:M46)</f>
        <v>554007.73</v>
      </c>
    </row>
    <row r="48" spans="6:13" ht="13.8" thickBot="1" x14ac:dyDescent="0.3">
      <c r="F48" s="17"/>
      <c r="G48" s="17" t="s">
        <v>21</v>
      </c>
      <c r="H48" s="17"/>
      <c r="I48" s="35">
        <f>I43+I47</f>
        <v>618948.72</v>
      </c>
      <c r="J48" s="36">
        <f t="shared" ref="J48" si="3">J43+J47</f>
        <v>579315</v>
      </c>
      <c r="K48" s="35">
        <f>K43+K47</f>
        <v>605971.57999999996</v>
      </c>
      <c r="L48" s="36">
        <f>L43+L47</f>
        <v>544182.19999999995</v>
      </c>
      <c r="M48" s="35">
        <f>M43+M47</f>
        <v>614123.49</v>
      </c>
    </row>
    <row r="49" spans="6:12" ht="13.8" thickTop="1" x14ac:dyDescent="0.25">
      <c r="F49" s="17"/>
      <c r="G49" s="17"/>
      <c r="H49" s="17"/>
      <c r="I49" s="17"/>
      <c r="J49" s="18"/>
      <c r="L49" s="38"/>
    </row>
    <row r="50" spans="6:12" x14ac:dyDescent="0.25">
      <c r="K50" s="25"/>
      <c r="L50" s="18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4" zoomScale="85" zoomScaleNormal="85" workbookViewId="0">
      <selection activeCell="L24" sqref="L24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6" t="s">
        <v>24</v>
      </c>
      <c r="B3" s="47"/>
      <c r="C3" s="47"/>
      <c r="D3" s="47"/>
      <c r="E3" s="47"/>
      <c r="F3" s="47"/>
      <c r="G3" s="47"/>
      <c r="H3" s="47"/>
      <c r="I3" s="8"/>
    </row>
    <row r="4" spans="1:12" x14ac:dyDescent="0.25">
      <c r="A4" s="46" t="s">
        <v>38</v>
      </c>
      <c r="B4" s="47"/>
      <c r="C4" s="47"/>
      <c r="D4" s="47"/>
      <c r="E4" s="47"/>
      <c r="F4" s="47"/>
      <c r="G4" s="47"/>
      <c r="H4" s="47"/>
      <c r="I4" s="8"/>
    </row>
    <row r="5" spans="1:12" x14ac:dyDescent="0.25">
      <c r="A5" s="51">
        <v>44712</v>
      </c>
      <c r="B5" s="51"/>
      <c r="C5" s="51"/>
      <c r="D5" s="51"/>
      <c r="E5" s="51"/>
      <c r="F5" s="51"/>
      <c r="G5" s="51"/>
      <c r="H5" s="51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1" t="s">
        <v>2</v>
      </c>
      <c r="I6" s="51"/>
      <c r="K6" s="52" t="s">
        <v>4</v>
      </c>
      <c r="L6" s="52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21537.29999999993</v>
      </c>
      <c r="I9" s="9">
        <f>BS!I46+(BS!I45-BS!M47)</f>
        <v>12321.45</v>
      </c>
      <c r="K9" s="13">
        <v>9175</v>
      </c>
      <c r="L9" s="13">
        <v>-29007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-10664.960000000003</v>
      </c>
      <c r="I14" s="9">
        <f>(BS!M21+BS!M22)-(BS!I21+BS!I22)</f>
        <v>-9180.41</v>
      </c>
      <c r="K14" s="13">
        <v>2000</v>
      </c>
      <c r="L14" s="13">
        <v>12115</v>
      </c>
    </row>
    <row r="15" spans="1:12" x14ac:dyDescent="0.25">
      <c r="A15" s="6" t="s">
        <v>29</v>
      </c>
      <c r="H15" s="9">
        <f>BS!K23-BS!I23</f>
        <v>-1307.9500000000007</v>
      </c>
      <c r="I15" s="9">
        <f>BS!M23-BS!I23</f>
        <v>-4307.1500000000015</v>
      </c>
      <c r="K15" s="13">
        <v>3000</v>
      </c>
      <c r="L15" s="13">
        <v>-1000</v>
      </c>
    </row>
    <row r="16" spans="1:12" x14ac:dyDescent="0.25">
      <c r="A16" s="6" t="s">
        <v>7</v>
      </c>
      <c r="H16" s="9">
        <f>BS!K24-BS!I24</f>
        <v>505.8799999999992</v>
      </c>
      <c r="I16" s="9">
        <f>BS!M24-BS!I24</f>
        <v>-1670.1000000000004</v>
      </c>
      <c r="K16" s="13">
        <v>400</v>
      </c>
      <c r="L16" s="13">
        <v>-847</v>
      </c>
    </row>
    <row r="17" spans="1:12" x14ac:dyDescent="0.25">
      <c r="A17" s="6" t="s">
        <v>30</v>
      </c>
      <c r="H17" s="9">
        <f>BS!K25-BS!I25</f>
        <v>1730.24</v>
      </c>
      <c r="I17" s="9">
        <f>BS!M25-BS!I25</f>
        <v>35488.449999999997</v>
      </c>
      <c r="L17" s="13">
        <v>35588</v>
      </c>
    </row>
    <row r="18" spans="1:12" x14ac:dyDescent="0.25">
      <c r="A18" s="6" t="s">
        <v>31</v>
      </c>
      <c r="H18" s="9">
        <f>SUM(BS!K33-BS!I33)</f>
        <v>350.66999999999825</v>
      </c>
      <c r="I18" s="9">
        <f>SUM(BS!M33-BS!I33)</f>
        <v>5058.07</v>
      </c>
      <c r="L18" s="13">
        <v>6160</v>
      </c>
    </row>
    <row r="19" spans="1:12" x14ac:dyDescent="0.25">
      <c r="A19" s="6" t="s">
        <v>45</v>
      </c>
      <c r="H19" s="9">
        <f>BS!I38-BS!K38</f>
        <v>5971.32</v>
      </c>
      <c r="I19" s="9">
        <f>BS!I38-BS!M38</f>
        <v>6923.82</v>
      </c>
      <c r="K19" s="13">
        <v>-20990</v>
      </c>
      <c r="L19" s="13">
        <v>8465</v>
      </c>
    </row>
    <row r="20" spans="1:12" x14ac:dyDescent="0.25">
      <c r="A20" s="6" t="s">
        <v>51</v>
      </c>
      <c r="H20" s="9">
        <f>(BS!I40+ BS!I41)-(BS!K40+BS!K41)</f>
        <v>-12432.32</v>
      </c>
      <c r="I20" s="9">
        <f>(BS!I40+BS!I41)-(BS!M40+BS!M41)</f>
        <v>28855.35</v>
      </c>
      <c r="K20" s="13">
        <v>-17800</v>
      </c>
      <c r="L20" s="13">
        <v>26897</v>
      </c>
    </row>
    <row r="21" spans="1:12" x14ac:dyDescent="0.25">
      <c r="A21" s="6" t="s">
        <v>52</v>
      </c>
      <c r="H21" s="9">
        <f>BS!I39-BS!K39</f>
        <v>-2163.5500000000002</v>
      </c>
      <c r="I21" s="9">
        <f>BS!I39-BS!M39</f>
        <v>-43381.62</v>
      </c>
      <c r="K21" s="13">
        <v>-300</v>
      </c>
      <c r="L21" s="13">
        <v>-40442</v>
      </c>
    </row>
    <row r="22" spans="1:12" x14ac:dyDescent="0.25">
      <c r="A22" s="6" t="s">
        <v>35</v>
      </c>
      <c r="H22" s="10">
        <f>BS!I42-BS!K42</f>
        <v>64.389999999999873</v>
      </c>
      <c r="I22" s="10">
        <f>BS!I42-BS!M42</f>
        <v>106.23000000000002</v>
      </c>
      <c r="L22" s="13">
        <v>-651</v>
      </c>
    </row>
    <row r="23" spans="1:12" x14ac:dyDescent="0.25">
      <c r="A23" s="4" t="s">
        <v>46</v>
      </c>
      <c r="H23" s="9">
        <f>SUM(H9:H22)</f>
        <v>3591.0199999999236</v>
      </c>
      <c r="I23" s="9">
        <f>SUM(I9:I22)</f>
        <v>30214.089999999993</v>
      </c>
      <c r="K23" s="15">
        <v>-24515</v>
      </c>
      <c r="L23" s="15">
        <v>17208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3591.0199999999236</v>
      </c>
      <c r="I31" s="9">
        <f>I23+I26+I29</f>
        <v>30214.089999999993</v>
      </c>
      <c r="K31" s="15">
        <v>-24515</v>
      </c>
      <c r="L31" s="15">
        <v>17209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359187.84</v>
      </c>
      <c r="I33" s="9">
        <f>BS!$M$20</f>
        <v>332564.79000000004</v>
      </c>
      <c r="K33" s="13">
        <v>374289</v>
      </c>
      <c r="L33" s="13">
        <v>332566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362778.85999999993</v>
      </c>
      <c r="I35" s="9">
        <f>I31+I33</f>
        <v>362778.88</v>
      </c>
      <c r="K35" s="15">
        <v>349774</v>
      </c>
      <c r="L35" s="15">
        <f>L31+L33</f>
        <v>349775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-0.24000000004889444</v>
      </c>
      <c r="I37" s="9">
        <f>I35-BS!I20</f>
        <v>-0.21999999997206032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2022-06-07T22:01:43Z</dcterms:modified>
</cp:coreProperties>
</file>