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8-2022\"/>
    </mc:Choice>
  </mc:AlternateContent>
  <xr:revisionPtr revIDLastSave="0" documentId="13_ncr:1_{CECFE59D-F6F9-4A4E-BC7C-7950A6FDA8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7" i="1" l="1"/>
  <c r="L43" i="1"/>
  <c r="L48" i="1" s="1"/>
  <c r="L31" i="1"/>
  <c r="L20" i="1"/>
  <c r="L26" i="1" s="1"/>
  <c r="L34" i="1" s="1"/>
  <c r="K48" i="1" l="1"/>
  <c r="K47" i="1"/>
  <c r="K43" i="1"/>
  <c r="K31" i="1"/>
  <c r="K20" i="1"/>
  <c r="K26" i="1" s="1"/>
  <c r="K34" i="1" l="1"/>
  <c r="M47" i="1"/>
  <c r="M43" i="1"/>
  <c r="M31" i="1"/>
  <c r="M20" i="1"/>
  <c r="M26" i="1" s="1"/>
  <c r="I20" i="1"/>
  <c r="I26" i="1" s="1"/>
  <c r="M34" i="1" l="1"/>
  <c r="M48" i="1"/>
  <c r="J26" i="1"/>
  <c r="J31" i="1" l="1"/>
  <c r="J43" i="1"/>
  <c r="J47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E35F48AC-829C-4129-8729-BEECF96CAEA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9B77E4F1-11E7-4AA6-95EA-575614EB56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CA2A09FB-4B79-4825-B2CA-F3F3509A425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$16,167.97 calendar prizes, $25,192.50 '21 PPP loan amount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166B45DC-FEF1-43C8-8985-C858BD26C7A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$3175 EXPO invoices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($36,554.08)</t>
        </r>
      </text>
    </comment>
    <comment ref="K33" authorId="2" shapeId="0" xr:uid="{25FEE5AD-263B-4F6E-9399-28A98E80792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($37,538.75)</t>
        </r>
      </text>
    </comment>
    <comment ref="L33" authorId="2" shapeId="0" xr:uid="{5D999BCA-5C94-477E-943A-616131F2E11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($36,912.68)</t>
        </r>
      </text>
    </comment>
    <comment ref="M33" authorId="2" shapeId="0" xr:uid="{694B5FD1-278A-4BBB-9C36-175959A9EA4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($42,898.43)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K39" authorId="0" shapeId="0" xr:uid="{415660DF-B670-4263-8007-4E01B81D292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39" authorId="0" shapeId="0" xr:uid="{3151FF27-34E1-4693-9F4F-1F19A109FCF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  <comment ref="M39" authorId="0" shapeId="0" xr:uid="{41757D0C-F81C-49FC-AF22-E5850C9404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42" authorId="1" shapeId="0" xr:uid="{62CE225E-AAD5-4B94-B0CF-E5B9C0DD3B2B}">
      <text>
        <r>
          <rPr>
            <b/>
            <sz val="9"/>
            <color indexed="81"/>
            <rFont val="Tahoma"/>
            <family val="2"/>
          </rPr>
          <t xml:space="preserve">Owner:
</t>
        </r>
        <r>
          <rPr>
            <sz val="9"/>
            <color indexed="81"/>
            <rFont val="Tahoma"/>
            <family val="2"/>
          </rPr>
          <t>2021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PPP Loan @ $25,192.50 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<sst xmlns="http://schemas.openxmlformats.org/spreadsheetml/2006/main" count="77" uniqueCount="68">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</sst>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7" fillId="0" borderId="0" xfId="0" applyFont="1" applyFill="1" applyAlignment="1">
      <alignment horizontal="center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G15" zoomScale="85" zoomScaleNormal="85" workbookViewId="0">
      <selection activeCell="I39" sqref="I39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5" t="s">
        <v>24</v>
      </c>
      <c r="F3" s="46"/>
      <c r="G3" s="46"/>
      <c r="H3" s="46"/>
      <c r="I3" s="46"/>
      <c r="J3" s="46"/>
      <c r="K3" s="46"/>
      <c r="L3" s="46"/>
    </row>
    <row r="4" spans="5:13" x14ac:dyDescent="0.25">
      <c r="E4" s="45" t="s">
        <v>0</v>
      </c>
      <c r="F4" s="46"/>
      <c r="G4" s="46"/>
      <c r="H4" s="46"/>
      <c r="I4" s="46"/>
      <c r="J4" s="46"/>
      <c r="K4" s="46"/>
      <c r="L4" s="46"/>
    </row>
    <row r="5" spans="5:13" x14ac:dyDescent="0.25">
      <c r="E5" s="45"/>
      <c r="F5" s="46"/>
      <c r="G5" s="46"/>
      <c r="H5" s="46"/>
      <c r="I5" s="46"/>
      <c r="J5" s="46"/>
      <c r="K5" s="46"/>
      <c r="L5" s="46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7">
        <v>44804</v>
      </c>
      <c r="J8" s="48"/>
      <c r="K8" s="48"/>
      <c r="L8" s="49"/>
    </row>
    <row r="9" spans="5:13" x14ac:dyDescent="0.25">
      <c r="F9" s="17" t="s">
        <v>1</v>
      </c>
      <c r="G9" s="17"/>
      <c r="H9" s="22"/>
      <c r="I9" s="23" t="s">
        <v>2</v>
      </c>
      <c r="J9" s="42" t="s">
        <v>4</v>
      </c>
      <c r="K9" s="42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25388.83</v>
      </c>
      <c r="J12" s="25">
        <v>41500</v>
      </c>
      <c r="K12" s="25">
        <v>24737.77</v>
      </c>
      <c r="L12" s="25">
        <v>41549.300000000003</v>
      </c>
      <c r="M12" s="25">
        <v>17912.13</v>
      </c>
    </row>
    <row r="13" spans="5:13" x14ac:dyDescent="0.25">
      <c r="F13" s="3"/>
      <c r="G13" s="24"/>
      <c r="H13" s="3" t="s">
        <v>26</v>
      </c>
      <c r="I13" s="25">
        <v>70000</v>
      </c>
      <c r="J13" s="25">
        <v>70000</v>
      </c>
      <c r="K13" s="25">
        <v>70000</v>
      </c>
      <c r="L13" s="25">
        <v>0</v>
      </c>
      <c r="M13" s="25">
        <v>0</v>
      </c>
    </row>
    <row r="14" spans="5:13" x14ac:dyDescent="0.25">
      <c r="F14" s="3"/>
      <c r="G14" s="24"/>
      <c r="H14" s="3" t="s">
        <v>67</v>
      </c>
      <c r="I14" s="25">
        <v>463.15</v>
      </c>
      <c r="J14" s="25">
        <v>10000</v>
      </c>
      <c r="K14" s="25">
        <v>-8.85</v>
      </c>
      <c r="L14" s="25">
        <v>41360.47</v>
      </c>
      <c r="M14" s="25">
        <v>43642</v>
      </c>
    </row>
    <row r="15" spans="5:13" x14ac:dyDescent="0.25">
      <c r="F15" s="3"/>
      <c r="G15" s="24"/>
      <c r="H15" s="3" t="s">
        <v>62</v>
      </c>
      <c r="I15" s="25">
        <v>4438</v>
      </c>
      <c r="J15" s="25">
        <v>4438</v>
      </c>
      <c r="K15" s="25">
        <v>4437.7700000000004</v>
      </c>
      <c r="L15" s="25">
        <v>4437.7700000000004</v>
      </c>
      <c r="M15" s="25">
        <v>4437.7700000000004</v>
      </c>
    </row>
    <row r="16" spans="5:13" x14ac:dyDescent="0.25">
      <c r="F16" s="3"/>
      <c r="G16" s="24"/>
      <c r="H16" s="3" t="s">
        <v>63</v>
      </c>
      <c r="I16" s="25">
        <v>1721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65</v>
      </c>
      <c r="I17" s="25">
        <v>41438.29</v>
      </c>
      <c r="J17" s="25">
        <v>39800</v>
      </c>
      <c r="K17" s="25">
        <v>25773.16</v>
      </c>
      <c r="L17" s="25">
        <v>23543.56</v>
      </c>
      <c r="M17" s="25">
        <v>19334.830000000002</v>
      </c>
    </row>
    <row r="18" spans="5:13" x14ac:dyDescent="0.25">
      <c r="F18" s="3"/>
      <c r="G18" s="24"/>
      <c r="H18" s="3" t="s">
        <v>66</v>
      </c>
      <c r="I18" s="25">
        <v>6000</v>
      </c>
      <c r="J18" s="25">
        <v>8000</v>
      </c>
      <c r="K18" s="25">
        <v>8000</v>
      </c>
      <c r="L18" s="25">
        <v>0</v>
      </c>
      <c r="M18" s="25">
        <v>0</v>
      </c>
    </row>
    <row r="19" spans="5:13" ht="15" x14ac:dyDescent="0.4">
      <c r="F19" s="3"/>
      <c r="G19" s="24"/>
      <c r="H19" s="3" t="s">
        <v>27</v>
      </c>
      <c r="I19" s="26">
        <v>215369.85</v>
      </c>
      <c r="J19" s="26">
        <v>254471</v>
      </c>
      <c r="K19" s="26">
        <v>219558.62</v>
      </c>
      <c r="L19" s="26">
        <v>207235.07</v>
      </c>
      <c r="M19" s="26">
        <v>245517.56</v>
      </c>
    </row>
    <row r="20" spans="5:13" x14ac:dyDescent="0.25">
      <c r="F20" s="3"/>
      <c r="G20" s="24"/>
      <c r="H20" s="3" t="s">
        <v>28</v>
      </c>
      <c r="I20" s="25">
        <f>SUM(I12:I19)</f>
        <v>364819.12</v>
      </c>
      <c r="J20" s="25">
        <v>429930</v>
      </c>
      <c r="K20" s="25">
        <f>SUM(K12:K19)</f>
        <v>354218.97</v>
      </c>
      <c r="L20" s="25">
        <f>SUM(L12:L19)</f>
        <v>319846.67000000004</v>
      </c>
      <c r="M20" s="25">
        <f>SUM(M12:M19)</f>
        <v>332564.79000000004</v>
      </c>
    </row>
    <row r="21" spans="5:13" x14ac:dyDescent="0.25">
      <c r="E21" s="27"/>
      <c r="F21" s="3"/>
      <c r="G21" s="24" t="s">
        <v>33</v>
      </c>
      <c r="H21" s="3"/>
      <c r="I21" s="25">
        <v>8516.32</v>
      </c>
      <c r="J21" s="25">
        <v>9000</v>
      </c>
      <c r="K21" s="25">
        <v>7118.87</v>
      </c>
      <c r="L21" s="25">
        <v>9723.8799999999992</v>
      </c>
      <c r="M21" s="25">
        <v>0</v>
      </c>
    </row>
    <row r="22" spans="5:13" x14ac:dyDescent="0.25">
      <c r="E22" s="27"/>
      <c r="F22" s="3"/>
      <c r="G22" s="24" t="s">
        <v>34</v>
      </c>
      <c r="H22" s="3"/>
      <c r="I22" s="25">
        <v>34047.99</v>
      </c>
      <c r="J22" s="25">
        <v>1169</v>
      </c>
      <c r="K22" s="25">
        <v>27707.89</v>
      </c>
      <c r="L22" s="25">
        <v>17103.82</v>
      </c>
      <c r="M22" s="25">
        <v>30184.38</v>
      </c>
    </row>
    <row r="23" spans="5:13" x14ac:dyDescent="0.25">
      <c r="E23" s="27"/>
      <c r="F23" s="3"/>
      <c r="G23" s="24" t="s">
        <v>29</v>
      </c>
      <c r="H23" s="3"/>
      <c r="I23" s="25">
        <v>36782.85</v>
      </c>
      <c r="J23" s="25">
        <v>36602</v>
      </c>
      <c r="K23" s="25">
        <v>35658.29</v>
      </c>
      <c r="L23" s="25">
        <v>29522.38</v>
      </c>
      <c r="M23" s="25">
        <v>27601.68</v>
      </c>
    </row>
    <row r="24" spans="5:13" x14ac:dyDescent="0.25">
      <c r="F24" s="3"/>
      <c r="G24" s="24" t="s">
        <v>7</v>
      </c>
      <c r="H24" s="3"/>
      <c r="I24" s="25">
        <v>18239.810000000001</v>
      </c>
      <c r="J24" s="25">
        <v>16000</v>
      </c>
      <c r="K24" s="25">
        <v>18871.810000000001</v>
      </c>
      <c r="L24" s="25">
        <v>17023.3</v>
      </c>
      <c r="M24" s="25">
        <v>11552.74</v>
      </c>
    </row>
    <row r="25" spans="5:13" x14ac:dyDescent="0.25">
      <c r="F25" s="3"/>
      <c r="G25" s="24" t="s">
        <v>30</v>
      </c>
      <c r="H25" s="3"/>
      <c r="I25" s="25">
        <v>0</v>
      </c>
      <c r="J25" s="38">
        <v>0</v>
      </c>
      <c r="K25" s="25">
        <v>180</v>
      </c>
      <c r="L25" s="25">
        <v>514.12</v>
      </c>
      <c r="M25" s="25">
        <v>35588.449999999997</v>
      </c>
    </row>
    <row r="26" spans="5:13" x14ac:dyDescent="0.25">
      <c r="G26" s="17" t="s">
        <v>8</v>
      </c>
      <c r="H26" s="17"/>
      <c r="I26" s="28">
        <f>SUM(I20:I25)</f>
        <v>462406.08999999997</v>
      </c>
      <c r="J26" s="29">
        <f>SUM(J20:J25)</f>
        <v>492701</v>
      </c>
      <c r="K26" s="28">
        <f>SUM(K20:K25)</f>
        <v>443755.82999999996</v>
      </c>
      <c r="L26" s="29">
        <f>SUM(L20:L25)</f>
        <v>393734.17000000004</v>
      </c>
      <c r="M26" s="28">
        <f>SUM(M20:M25)</f>
        <v>437492.04000000004</v>
      </c>
    </row>
    <row r="27" spans="5:13" ht="8.25" customHeight="1" x14ac:dyDescent="0.25">
      <c r="G27" s="17"/>
      <c r="H27" s="17"/>
      <c r="I27" s="18"/>
      <c r="J27" s="39"/>
      <c r="K27" s="18"/>
      <c r="L27" s="43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3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-14306.2</v>
      </c>
      <c r="J30" s="25">
        <v>-14306</v>
      </c>
      <c r="K30" s="25">
        <v>-14306.2</v>
      </c>
      <c r="L30" s="25">
        <v>-14306.2</v>
      </c>
      <c r="M30" s="25">
        <v>-14306.2</v>
      </c>
    </row>
    <row r="31" spans="5:13" x14ac:dyDescent="0.25">
      <c r="G31" s="17" t="s">
        <v>12</v>
      </c>
      <c r="H31" s="17"/>
      <c r="I31" s="31">
        <f>SUM(I29:I30)</f>
        <v>133453.25</v>
      </c>
      <c r="J31" s="32">
        <f t="shared" ref="J31" si="0">SUM(J29:J30)</f>
        <v>133453</v>
      </c>
      <c r="K31" s="31">
        <f>SUM(K29:K30)</f>
        <v>133453.25</v>
      </c>
      <c r="L31" s="32">
        <f>SUM(L29:L30)</f>
        <v>133453.25</v>
      </c>
      <c r="M31" s="31">
        <f>SUM(M29:M30)</f>
        <v>133453.25</v>
      </c>
    </row>
    <row r="32" spans="5:13" ht="7.5" customHeight="1" x14ac:dyDescent="0.25">
      <c r="G32" s="17"/>
      <c r="H32" s="17"/>
      <c r="I32" s="33"/>
      <c r="J32" s="40"/>
      <c r="K32" s="33"/>
      <c r="L32" s="44"/>
      <c r="M32" s="33"/>
    </row>
    <row r="33" spans="6:13" ht="15" customHeight="1" x14ac:dyDescent="0.25">
      <c r="F33" s="3"/>
      <c r="G33" s="24" t="s">
        <v>31</v>
      </c>
      <c r="H33" s="34"/>
      <c r="I33" s="41">
        <v>36824.080000000002</v>
      </c>
      <c r="J33" s="25">
        <v>37018</v>
      </c>
      <c r="K33" s="41">
        <v>37538.75</v>
      </c>
      <c r="L33" s="41">
        <v>37192.68</v>
      </c>
      <c r="M33" s="41">
        <v>43178.43</v>
      </c>
    </row>
    <row r="34" spans="6:13" ht="13.8" thickBot="1" x14ac:dyDescent="0.3">
      <c r="G34" s="17" t="s">
        <v>13</v>
      </c>
      <c r="H34" s="17"/>
      <c r="I34" s="35">
        <f>I26+I31+I33</f>
        <v>632683.41999999993</v>
      </c>
      <c r="J34" s="36">
        <f>J26+J31+J33</f>
        <v>663172</v>
      </c>
      <c r="K34" s="35">
        <f>K26+K31+K33</f>
        <v>614747.82999999996</v>
      </c>
      <c r="L34" s="36">
        <f>L26+L31+L33</f>
        <v>564380.10000000009</v>
      </c>
      <c r="M34" s="35">
        <f>M26+M31+M33</f>
        <v>614123.72000000009</v>
      </c>
    </row>
    <row r="35" spans="6:13" ht="13.8" thickTop="1" x14ac:dyDescent="0.25">
      <c r="F35" s="3"/>
      <c r="G35" s="3"/>
      <c r="H35" s="3"/>
      <c r="I35" s="18"/>
      <c r="J35" s="39"/>
      <c r="K35" s="18"/>
      <c r="L35" s="43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3658.19</v>
      </c>
      <c r="J38" s="25">
        <v>36525</v>
      </c>
      <c r="K38" s="25">
        <v>5259.86</v>
      </c>
      <c r="L38" s="25">
        <v>7466.9</v>
      </c>
      <c r="M38" s="25">
        <v>2979.06</v>
      </c>
    </row>
    <row r="39" spans="6:13" x14ac:dyDescent="0.25">
      <c r="G39" s="24" t="s">
        <v>32</v>
      </c>
      <c r="H39" s="3"/>
      <c r="I39" s="25">
        <v>463.15</v>
      </c>
      <c r="J39" s="25">
        <v>10000</v>
      </c>
      <c r="K39" s="25">
        <v>-8.85</v>
      </c>
      <c r="L39" s="25">
        <v>16167.97</v>
      </c>
      <c r="M39" s="25">
        <v>43641.82</v>
      </c>
    </row>
    <row r="40" spans="6:13" x14ac:dyDescent="0.25">
      <c r="G40" s="24" t="s">
        <v>61</v>
      </c>
      <c r="H40" s="3"/>
      <c r="I40" s="25">
        <v>25388.83</v>
      </c>
      <c r="J40" s="25">
        <v>41500</v>
      </c>
      <c r="K40" s="25">
        <v>24737.77</v>
      </c>
      <c r="L40" s="25">
        <v>41549.300000000003</v>
      </c>
      <c r="M40" s="25">
        <v>17912.13</v>
      </c>
    </row>
    <row r="41" spans="6:13" x14ac:dyDescent="0.25">
      <c r="G41" s="24" t="s">
        <v>60</v>
      </c>
      <c r="H41" s="3"/>
      <c r="I41" s="25">
        <v>41480.620000000003</v>
      </c>
      <c r="J41" s="25">
        <v>33300</v>
      </c>
      <c r="K41" s="25">
        <v>24149.24</v>
      </c>
      <c r="L41" s="25">
        <v>33330.080000000002</v>
      </c>
      <c r="M41" s="25">
        <v>-7208.66</v>
      </c>
    </row>
    <row r="42" spans="6:13" x14ac:dyDescent="0.25">
      <c r="G42" s="24" t="s">
        <v>64</v>
      </c>
      <c r="H42" s="3"/>
      <c r="I42" s="25">
        <v>2876.41</v>
      </c>
      <c r="J42" s="25">
        <v>2140</v>
      </c>
      <c r="K42" s="25">
        <v>2812.5</v>
      </c>
      <c r="L42" s="25">
        <v>27861.68</v>
      </c>
      <c r="M42" s="25">
        <v>2791.41</v>
      </c>
    </row>
    <row r="43" spans="6:13" x14ac:dyDescent="0.25">
      <c r="G43" s="17" t="s">
        <v>17</v>
      </c>
      <c r="H43" s="17"/>
      <c r="I43" s="31">
        <f>SUM(I38:I42)</f>
        <v>73867.200000000012</v>
      </c>
      <c r="J43" s="32">
        <f t="shared" ref="J43" si="1">SUM(J38:J42)</f>
        <v>123465</v>
      </c>
      <c r="K43" s="31">
        <f>SUM(K38:K42)</f>
        <v>56950.520000000004</v>
      </c>
      <c r="L43" s="32">
        <f>SUM(L38:L42)</f>
        <v>126375.93</v>
      </c>
      <c r="M43" s="31">
        <f>SUM(M38:M42)</f>
        <v>60115.759999999995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3"/>
      <c r="M44" s="18"/>
    </row>
    <row r="45" spans="6:13" x14ac:dyDescent="0.25">
      <c r="G45" s="24" t="s">
        <v>37</v>
      </c>
      <c r="H45" s="3"/>
      <c r="I45" s="25">
        <v>555242.23</v>
      </c>
      <c r="J45" s="25">
        <v>554008</v>
      </c>
      <c r="K45" s="25">
        <v>555242.23</v>
      </c>
      <c r="L45" s="25">
        <v>353928.52</v>
      </c>
      <c r="M45" s="25">
        <v>353970.52</v>
      </c>
    </row>
    <row r="46" spans="6:13" x14ac:dyDescent="0.25">
      <c r="F46" s="5"/>
      <c r="G46" s="24" t="s">
        <v>19</v>
      </c>
      <c r="H46" s="3"/>
      <c r="I46" s="25">
        <v>3573.61</v>
      </c>
      <c r="J46" s="25">
        <v>-14302</v>
      </c>
      <c r="K46" s="25">
        <v>2554.73</v>
      </c>
      <c r="L46" s="25">
        <v>84076.05</v>
      </c>
      <c r="M46" s="25">
        <v>200037.21</v>
      </c>
    </row>
    <row r="47" spans="6:13" x14ac:dyDescent="0.25">
      <c r="F47" s="17"/>
      <c r="G47" s="17" t="s">
        <v>20</v>
      </c>
      <c r="H47" s="17"/>
      <c r="I47" s="28">
        <f>SUM(I45:I46)</f>
        <v>558815.84</v>
      </c>
      <c r="J47" s="29">
        <f t="shared" ref="J47" si="2">SUM(J45:J46)</f>
        <v>539706</v>
      </c>
      <c r="K47" s="28">
        <f>SUM(K45:K46)</f>
        <v>557796.96</v>
      </c>
      <c r="L47" s="29">
        <f>SUM(L45:L46)</f>
        <v>438004.57</v>
      </c>
      <c r="M47" s="28">
        <f>SUM(M45:M46)</f>
        <v>554007.73</v>
      </c>
    </row>
    <row r="48" spans="6:13" ht="13.8" thickBot="1" x14ac:dyDescent="0.3">
      <c r="F48" s="17"/>
      <c r="G48" s="17" t="s">
        <v>21</v>
      </c>
      <c r="H48" s="17"/>
      <c r="I48" s="35">
        <f>I43+I47</f>
        <v>632683.04</v>
      </c>
      <c r="J48" s="36">
        <f t="shared" ref="J48" si="3">J43+J47</f>
        <v>663171</v>
      </c>
      <c r="K48" s="35">
        <f>K43+K47</f>
        <v>614747.48</v>
      </c>
      <c r="L48" s="36">
        <f>L43+L47</f>
        <v>564380.5</v>
      </c>
      <c r="M48" s="35">
        <f>M43+M47</f>
        <v>614123.49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5" t="s">
        <v>24</v>
      </c>
      <c r="B3" s="46"/>
      <c r="C3" s="46"/>
      <c r="D3" s="46"/>
      <c r="E3" s="46"/>
      <c r="F3" s="46"/>
      <c r="G3" s="46"/>
      <c r="H3" s="46"/>
      <c r="I3" s="8"/>
    </row>
    <row r="4" spans="1:12" x14ac:dyDescent="0.25">
      <c r="A4" s="45" t="s">
        <v>38</v>
      </c>
      <c r="B4" s="46"/>
      <c r="C4" s="46"/>
      <c r="D4" s="46"/>
      <c r="E4" s="46"/>
      <c r="F4" s="46"/>
      <c r="G4" s="46"/>
      <c r="H4" s="46"/>
      <c r="I4" s="8"/>
    </row>
    <row r="5" spans="1:12" x14ac:dyDescent="0.25">
      <c r="A5" s="50">
        <v>44804</v>
      </c>
      <c r="B5" s="50"/>
      <c r="C5" s="50"/>
      <c r="D5" s="50"/>
      <c r="E5" s="50"/>
      <c r="F5" s="50"/>
      <c r="G5" s="50"/>
      <c r="H5" s="50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0" t="s">
        <v>2</v>
      </c>
      <c r="I6" s="50"/>
      <c r="K6" s="51" t="s">
        <v>4</v>
      </c>
      <c r="L6" s="51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1018.8800000000047</v>
      </c>
      <c r="I9" s="9">
        <f>BS!I46+(BS!I45-BS!M47)</f>
        <v>4808.1100000000006</v>
      </c>
      <c r="K9" s="13">
        <v>28489</v>
      </c>
      <c r="L9" s="13">
        <v>-14302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-7737.5499999999956</v>
      </c>
      <c r="I14" s="9">
        <f>(BS!M21+BS!M22)-(BS!I21+BS!I22)</f>
        <v>-12379.929999999997</v>
      </c>
      <c r="K14" s="13">
        <v>-8500</v>
      </c>
      <c r="L14" s="13">
        <v>20015</v>
      </c>
    </row>
    <row r="15" spans="1:12" x14ac:dyDescent="0.25">
      <c r="A15" s="6" t="s">
        <v>29</v>
      </c>
      <c r="H15" s="9">
        <f>BS!K23-BS!I23</f>
        <v>-1124.5599999999977</v>
      </c>
      <c r="I15" s="9">
        <f>BS!M23-BS!I23</f>
        <v>-9181.1699999999983</v>
      </c>
      <c r="K15" s="13">
        <v>-8000</v>
      </c>
      <c r="L15" s="13">
        <v>-9000</v>
      </c>
    </row>
    <row r="16" spans="1:12" x14ac:dyDescent="0.25">
      <c r="A16" s="6" t="s">
        <v>7</v>
      </c>
      <c r="H16" s="9">
        <f>BS!K24-BS!I24</f>
        <v>632</v>
      </c>
      <c r="I16" s="9">
        <f>BS!M24-BS!I24</f>
        <v>-6687.0700000000015</v>
      </c>
      <c r="K16" s="13">
        <v>1600</v>
      </c>
      <c r="L16" s="13">
        <v>-4447</v>
      </c>
    </row>
    <row r="17" spans="1:12" x14ac:dyDescent="0.25">
      <c r="A17" s="6" t="s">
        <v>30</v>
      </c>
      <c r="H17" s="9">
        <f>BS!K25-BS!I25</f>
        <v>180</v>
      </c>
      <c r="I17" s="9">
        <f>BS!M25-BS!I25</f>
        <v>35588.449999999997</v>
      </c>
      <c r="K17" s="13">
        <v>0</v>
      </c>
      <c r="L17" s="13">
        <v>35588</v>
      </c>
    </row>
    <row r="18" spans="1:12" x14ac:dyDescent="0.25">
      <c r="A18" s="6" t="s">
        <v>31</v>
      </c>
      <c r="H18" s="9">
        <f>SUM(BS!K33-BS!I33)</f>
        <v>714.66999999999825</v>
      </c>
      <c r="I18" s="9">
        <f>SUM(BS!M33-BS!I33)</f>
        <v>6354.3499999999985</v>
      </c>
      <c r="K18" s="13">
        <v>0</v>
      </c>
      <c r="L18" s="13">
        <v>6160</v>
      </c>
    </row>
    <row r="19" spans="1:12" x14ac:dyDescent="0.25">
      <c r="A19" s="6" t="s">
        <v>45</v>
      </c>
      <c r="H19" s="9">
        <f>BS!I38-BS!K38</f>
        <v>-1601.6699999999996</v>
      </c>
      <c r="I19" s="9">
        <f>BS!I38-BS!M38</f>
        <v>679.13000000000011</v>
      </c>
      <c r="K19" s="13">
        <v>24453</v>
      </c>
      <c r="L19" s="13">
        <v>33546</v>
      </c>
    </row>
    <row r="20" spans="1:12" x14ac:dyDescent="0.25">
      <c r="A20" s="6" t="s">
        <v>51</v>
      </c>
      <c r="H20" s="9">
        <f>(BS!I40+ BS!I41)-(BS!K40+BS!K41)</f>
        <v>17982.44000000001</v>
      </c>
      <c r="I20" s="9">
        <f>(BS!I40+BS!I41)-(BS!M40+BS!M41)</f>
        <v>56165.98000000001</v>
      </c>
      <c r="K20" s="13">
        <v>34600</v>
      </c>
      <c r="L20" s="13">
        <v>64097</v>
      </c>
    </row>
    <row r="21" spans="1:12" x14ac:dyDescent="0.25">
      <c r="A21" s="6" t="s">
        <v>52</v>
      </c>
      <c r="H21" s="9">
        <f>BS!I39-BS!K39</f>
        <v>472</v>
      </c>
      <c r="I21" s="9">
        <f>BS!I39-BS!M39</f>
        <v>-43178.67</v>
      </c>
      <c r="K21" s="13">
        <v>3000</v>
      </c>
      <c r="L21" s="13">
        <v>-33642</v>
      </c>
    </row>
    <row r="22" spans="1:12" x14ac:dyDescent="0.25">
      <c r="A22" s="6" t="s">
        <v>35</v>
      </c>
      <c r="H22" s="10">
        <f>BS!I42-BS!K42</f>
        <v>63.909999999999854</v>
      </c>
      <c r="I22" s="10">
        <f>BS!I42-BS!M42</f>
        <v>85</v>
      </c>
      <c r="L22" s="13">
        <v>-651</v>
      </c>
    </row>
    <row r="23" spans="1:12" x14ac:dyDescent="0.25">
      <c r="A23" s="4" t="s">
        <v>46</v>
      </c>
      <c r="H23" s="9">
        <f>SUM(H9:H22)</f>
        <v>10600.120000000019</v>
      </c>
      <c r="I23" s="9">
        <f>SUM(I9:I22)</f>
        <v>32254.180000000008</v>
      </c>
      <c r="K23" s="15">
        <v>75642</v>
      </c>
      <c r="L23" s="15">
        <v>97364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10600.120000000019</v>
      </c>
      <c r="I31" s="9">
        <f>I23+I26+I29</f>
        <v>32254.180000000008</v>
      </c>
      <c r="K31" s="15">
        <v>75642</v>
      </c>
      <c r="L31" s="15">
        <v>97365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354218.97</v>
      </c>
      <c r="I33" s="9">
        <f>BS!$M$20</f>
        <v>332564.79000000004</v>
      </c>
      <c r="K33" s="13">
        <v>354288</v>
      </c>
      <c r="L33" s="13">
        <v>332566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364819.08999999997</v>
      </c>
      <c r="I35" s="9">
        <f>I31+I33</f>
        <v>364818.97000000003</v>
      </c>
      <c r="K35" s="15">
        <v>429930</v>
      </c>
      <c r="L35" s="15">
        <f>L31+L33</f>
        <v>429931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-3.0000000027939677E-2</v>
      </c>
      <c r="I37" s="9">
        <f>I35-BS!I20</f>
        <v>-0.1499999999650754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2022-09-09T18:36:18Z</dcterms:modified>
</cp:coreProperties>
</file>