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09-2022\"/>
    </mc:Choice>
  </mc:AlternateContent>
  <xr:revisionPtr revIDLastSave="0" documentId="13_ncr:1_{78C22E13-7D9D-46F2-8CB2-3D9E24CC46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 l="1"/>
  <c r="K47" i="1" l="1"/>
  <c r="K43" i="1"/>
  <c r="K48" i="1" s="1"/>
  <c r="K31" i="1"/>
  <c r="K20" i="1"/>
  <c r="K26" i="1" s="1"/>
  <c r="K34" i="1" s="1"/>
  <c r="L47" i="1"/>
  <c r="L43" i="1"/>
  <c r="L31" i="1"/>
  <c r="L20" i="1"/>
  <c r="L26" i="1" s="1"/>
  <c r="L34" i="1" s="1"/>
  <c r="L48" i="1" l="1"/>
  <c r="M47" i="1"/>
  <c r="M43" i="1"/>
  <c r="M31" i="1"/>
  <c r="M20" i="1"/>
  <c r="M26" i="1" s="1"/>
  <c r="I26" i="1"/>
  <c r="M34" i="1" l="1"/>
  <c r="M48" i="1"/>
  <c r="J26" i="1"/>
  <c r="J31" i="1" l="1"/>
  <c r="J43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35931582-7B70-4504-B563-913200F089A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02E3CDD7-CDEE-4BD4-885A-F337723F9A7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CA2A09FB-4B79-4825-B2CA-F3F3509A425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$16,167.97 calendar prizes, $25,192.50 '21 PPP loan amount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4795E6E7-AF10-4667-9E40-9CC096D8039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($36,435.71)</t>
        </r>
      </text>
    </comment>
    <comment ref="K33" authorId="2" shapeId="0" xr:uid="{26D7E97C-8373-4F91-A84C-86882F01E65E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($36,554.08)</t>
        </r>
      </text>
    </comment>
    <comment ref="L33" authorId="2" shapeId="0" xr:uid="{5D999BCA-5C94-477E-943A-616131F2E11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($36,912.68)</t>
        </r>
      </text>
    </comment>
    <comment ref="M33" authorId="2" shapeId="0" xr:uid="{694B5FD1-278A-4BBB-9C36-175959A9EA4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($42,898.43)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K39" authorId="0" shapeId="0" xr:uid="{DB9484C2-60A4-4619-89E1-CA83716034B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39" authorId="0" shapeId="0" xr:uid="{3151FF27-34E1-4693-9F4F-1F19A109FCF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  <comment ref="M39" authorId="0" shapeId="0" xr:uid="{41757D0C-F81C-49FC-AF22-E5850C94045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42" authorId="1" shapeId="0" xr:uid="{62CE225E-AAD5-4B94-B0CF-E5B9C0DD3B2B}">
      <text>
        <r>
          <rPr>
            <b/>
            <sz val="9"/>
            <color indexed="81"/>
            <rFont val="Tahoma"/>
            <family val="2"/>
          </rPr>
          <t xml:space="preserve">Owner:
</t>
        </r>
        <r>
          <rPr>
            <sz val="9"/>
            <color indexed="81"/>
            <rFont val="Tahoma"/>
            <family val="2"/>
          </rPr>
          <t>2021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PPP Loan @ $25,192.50 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<sst xmlns="http://schemas.openxmlformats.org/spreadsheetml/2006/main" count="77" uniqueCount="68">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</sst>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0" fontId="7" fillId="0" borderId="0" xfId="0" applyFont="1" applyFill="1" applyAlignment="1">
      <alignment horizontal="center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G1" zoomScale="85" zoomScaleNormal="85" workbookViewId="0">
      <selection activeCell="I24" sqref="I24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5" t="s">
        <v>24</v>
      </c>
      <c r="F3" s="46"/>
      <c r="G3" s="46"/>
      <c r="H3" s="46"/>
      <c r="I3" s="46"/>
      <c r="J3" s="46"/>
      <c r="K3" s="46"/>
      <c r="L3" s="46"/>
    </row>
    <row r="4" spans="5:13" x14ac:dyDescent="0.25">
      <c r="E4" s="45" t="s">
        <v>0</v>
      </c>
      <c r="F4" s="46"/>
      <c r="G4" s="46"/>
      <c r="H4" s="46"/>
      <c r="I4" s="46"/>
      <c r="J4" s="46"/>
      <c r="K4" s="46"/>
      <c r="L4" s="46"/>
    </row>
    <row r="5" spans="5:13" x14ac:dyDescent="0.25">
      <c r="E5" s="45"/>
      <c r="F5" s="46"/>
      <c r="G5" s="46"/>
      <c r="H5" s="46"/>
      <c r="I5" s="46"/>
      <c r="J5" s="46"/>
      <c r="K5" s="46"/>
      <c r="L5" s="46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7">
        <v>44834</v>
      </c>
      <c r="J8" s="48"/>
      <c r="K8" s="48"/>
      <c r="L8" s="49"/>
    </row>
    <row r="9" spans="5:13" x14ac:dyDescent="0.25">
      <c r="F9" s="17" t="s">
        <v>1</v>
      </c>
      <c r="G9" s="17"/>
      <c r="H9" s="22"/>
      <c r="I9" s="23" t="s">
        <v>2</v>
      </c>
      <c r="J9" s="42" t="s">
        <v>4</v>
      </c>
      <c r="K9" s="42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22363.96</v>
      </c>
      <c r="J12" s="25">
        <v>35400</v>
      </c>
      <c r="K12" s="25">
        <v>25388.83</v>
      </c>
      <c r="L12" s="25">
        <v>35401</v>
      </c>
      <c r="M12" s="25">
        <v>17912.13</v>
      </c>
    </row>
    <row r="13" spans="5:13" x14ac:dyDescent="0.25">
      <c r="F13" s="3"/>
      <c r="G13" s="24"/>
      <c r="H13" s="3" t="s">
        <v>26</v>
      </c>
      <c r="I13" s="25">
        <v>70000</v>
      </c>
      <c r="J13" s="25">
        <v>70000</v>
      </c>
      <c r="K13" s="25">
        <v>70000</v>
      </c>
      <c r="L13" s="25">
        <v>0</v>
      </c>
      <c r="M13" s="25">
        <v>0</v>
      </c>
    </row>
    <row r="14" spans="5:13" x14ac:dyDescent="0.25">
      <c r="F14" s="3"/>
      <c r="G14" s="24"/>
      <c r="H14" s="3" t="s">
        <v>67</v>
      </c>
      <c r="I14" s="25">
        <v>1647.38</v>
      </c>
      <c r="J14" s="25">
        <v>14200</v>
      </c>
      <c r="K14" s="25">
        <v>463.15</v>
      </c>
      <c r="L14" s="25">
        <v>39428</v>
      </c>
      <c r="M14" s="25">
        <v>43642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4438</v>
      </c>
      <c r="L15" s="25">
        <v>4437.7700000000004</v>
      </c>
      <c r="M15" s="25">
        <v>4437.7700000000004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1721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65</v>
      </c>
      <c r="I17" s="25">
        <v>35983.35</v>
      </c>
      <c r="J17" s="25">
        <v>38700</v>
      </c>
      <c r="K17" s="25">
        <v>41438.29</v>
      </c>
      <c r="L17" s="25">
        <v>22703</v>
      </c>
      <c r="M17" s="25">
        <v>19334.830000000002</v>
      </c>
    </row>
    <row r="18" spans="5:13" x14ac:dyDescent="0.25">
      <c r="F18" s="3"/>
      <c r="G18" s="24"/>
      <c r="H18" s="3" t="s">
        <v>66</v>
      </c>
      <c r="I18" s="25">
        <v>6000</v>
      </c>
      <c r="J18" s="25">
        <v>8000</v>
      </c>
      <c r="K18" s="25">
        <v>6000</v>
      </c>
      <c r="L18" s="25">
        <v>0</v>
      </c>
      <c r="M18" s="25">
        <v>0</v>
      </c>
    </row>
    <row r="19" spans="5:13" ht="15" x14ac:dyDescent="0.4">
      <c r="F19" s="3"/>
      <c r="G19" s="24"/>
      <c r="H19" s="3" t="s">
        <v>27</v>
      </c>
      <c r="I19" s="26">
        <v>223921.73</v>
      </c>
      <c r="J19" s="26">
        <v>235370</v>
      </c>
      <c r="K19" s="26">
        <v>215369.85</v>
      </c>
      <c r="L19" s="26">
        <v>197033</v>
      </c>
      <c r="M19" s="26">
        <v>245517.56</v>
      </c>
    </row>
    <row r="20" spans="5:13" x14ac:dyDescent="0.25">
      <c r="F20" s="3"/>
      <c r="G20" s="24"/>
      <c r="H20" s="3" t="s">
        <v>28</v>
      </c>
      <c r="I20" s="25">
        <f>SUM(I12:I19)</f>
        <v>366074.69</v>
      </c>
      <c r="J20" s="25">
        <v>407829</v>
      </c>
      <c r="K20" s="25">
        <f>SUM(K12:K19)</f>
        <v>364819.12</v>
      </c>
      <c r="L20" s="25">
        <f>SUM(L12:L19)</f>
        <v>300723.27</v>
      </c>
      <c r="M20" s="25">
        <f>SUM(M12:M19)</f>
        <v>332564.79000000004</v>
      </c>
    </row>
    <row r="21" spans="5:13" x14ac:dyDescent="0.25">
      <c r="E21" s="27"/>
      <c r="F21" s="3"/>
      <c r="G21" s="24" t="s">
        <v>33</v>
      </c>
      <c r="H21" s="3"/>
      <c r="I21" s="25">
        <v>5920.05</v>
      </c>
      <c r="J21" s="25">
        <v>2000</v>
      </c>
      <c r="K21" s="25">
        <v>8516.32</v>
      </c>
      <c r="L21" s="25">
        <v>4864</v>
      </c>
      <c r="M21" s="25">
        <v>0</v>
      </c>
    </row>
    <row r="22" spans="5:13" x14ac:dyDescent="0.25">
      <c r="E22" s="27"/>
      <c r="F22" s="3"/>
      <c r="G22" s="24" t="s">
        <v>34</v>
      </c>
      <c r="H22" s="3"/>
      <c r="I22" s="25">
        <v>37851.879999999997</v>
      </c>
      <c r="J22" s="25">
        <v>1669</v>
      </c>
      <c r="K22" s="25">
        <v>34047.99</v>
      </c>
      <c r="L22" s="25">
        <v>25753</v>
      </c>
      <c r="M22" s="25">
        <v>30184.38</v>
      </c>
    </row>
    <row r="23" spans="5:13" x14ac:dyDescent="0.25">
      <c r="E23" s="27"/>
      <c r="F23" s="3"/>
      <c r="G23" s="24" t="s">
        <v>29</v>
      </c>
      <c r="H23" s="3"/>
      <c r="I23" s="25">
        <v>35471.08</v>
      </c>
      <c r="J23" s="25">
        <v>29602</v>
      </c>
      <c r="K23" s="25">
        <v>36782.85</v>
      </c>
      <c r="L23" s="25">
        <v>27667</v>
      </c>
      <c r="M23" s="25">
        <v>27601.68</v>
      </c>
    </row>
    <row r="24" spans="5:13" x14ac:dyDescent="0.25">
      <c r="F24" s="3"/>
      <c r="G24" s="24" t="s">
        <v>7</v>
      </c>
      <c r="H24" s="3"/>
      <c r="I24" s="25">
        <v>18391.78</v>
      </c>
      <c r="J24" s="25">
        <v>14000</v>
      </c>
      <c r="K24" s="25">
        <v>18239.810000000001</v>
      </c>
      <c r="L24" s="25">
        <v>17251</v>
      </c>
      <c r="M24" s="25">
        <v>11552.74</v>
      </c>
    </row>
    <row r="25" spans="5:13" x14ac:dyDescent="0.25">
      <c r="F25" s="3"/>
      <c r="G25" s="24" t="s">
        <v>30</v>
      </c>
      <c r="H25" s="3"/>
      <c r="I25" s="25">
        <v>0</v>
      </c>
      <c r="J25" s="38">
        <v>0</v>
      </c>
      <c r="K25" s="25">
        <v>0</v>
      </c>
      <c r="L25" s="25">
        <v>2300</v>
      </c>
      <c r="M25" s="25">
        <v>35588.449999999997</v>
      </c>
    </row>
    <row r="26" spans="5:13" x14ac:dyDescent="0.25">
      <c r="G26" s="17" t="s">
        <v>8</v>
      </c>
      <c r="H26" s="17"/>
      <c r="I26" s="28">
        <f>SUM(I20:I25)</f>
        <v>463709.48</v>
      </c>
      <c r="J26" s="29">
        <f>SUM(J20:J25)</f>
        <v>455100</v>
      </c>
      <c r="K26" s="28">
        <f>SUM(K20:K25)</f>
        <v>462406.08999999997</v>
      </c>
      <c r="L26" s="29">
        <f>SUM(L20:L25)</f>
        <v>378558.27</v>
      </c>
      <c r="M26" s="28">
        <f>SUM(M20:M25)</f>
        <v>437492.04000000004</v>
      </c>
    </row>
    <row r="27" spans="5:13" ht="8.25" customHeight="1" x14ac:dyDescent="0.25">
      <c r="G27" s="17"/>
      <c r="H27" s="17"/>
      <c r="I27" s="18"/>
      <c r="J27" s="39"/>
      <c r="K27" s="18"/>
      <c r="L27" s="43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3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-14306.2</v>
      </c>
      <c r="J30" s="25">
        <v>-14306</v>
      </c>
      <c r="K30" s="25">
        <v>-14306.2</v>
      </c>
      <c r="L30" s="25">
        <v>-14306.2</v>
      </c>
      <c r="M30" s="25">
        <v>-14306.2</v>
      </c>
    </row>
    <row r="31" spans="5:13" x14ac:dyDescent="0.25">
      <c r="G31" s="17" t="s">
        <v>12</v>
      </c>
      <c r="H31" s="17"/>
      <c r="I31" s="31">
        <f>SUM(I29:I30)</f>
        <v>133453.25</v>
      </c>
      <c r="J31" s="32">
        <f t="shared" ref="J31" si="0">SUM(J29:J30)</f>
        <v>133453</v>
      </c>
      <c r="K31" s="31">
        <f>SUM(K29:K30)</f>
        <v>133453.25</v>
      </c>
      <c r="L31" s="32">
        <f>SUM(L29:L30)</f>
        <v>133453.25</v>
      </c>
      <c r="M31" s="31">
        <f>SUM(M29:M30)</f>
        <v>133453.25</v>
      </c>
    </row>
    <row r="32" spans="5:13" ht="7.5" customHeight="1" x14ac:dyDescent="0.25">
      <c r="G32" s="17"/>
      <c r="H32" s="17"/>
      <c r="I32" s="33"/>
      <c r="J32" s="40"/>
      <c r="K32" s="33"/>
      <c r="L32" s="44"/>
      <c r="M32" s="33"/>
    </row>
    <row r="33" spans="6:13" ht="15" customHeight="1" x14ac:dyDescent="0.25">
      <c r="F33" s="3"/>
      <c r="G33" s="24" t="s">
        <v>31</v>
      </c>
      <c r="H33" s="34"/>
      <c r="I33" s="41">
        <v>36715.71</v>
      </c>
      <c r="J33" s="25">
        <v>37018</v>
      </c>
      <c r="K33" s="41">
        <v>36824.080000000002</v>
      </c>
      <c r="L33" s="41">
        <v>36287</v>
      </c>
      <c r="M33" s="41">
        <v>43178.43</v>
      </c>
    </row>
    <row r="34" spans="6:13" ht="13.8" thickBot="1" x14ac:dyDescent="0.3">
      <c r="G34" s="17" t="s">
        <v>13</v>
      </c>
      <c r="H34" s="17"/>
      <c r="I34" s="35">
        <f>I26+I31+I33</f>
        <v>633878.43999999994</v>
      </c>
      <c r="J34" s="36">
        <f>J26+J31+J33</f>
        <v>625571</v>
      </c>
      <c r="K34" s="35">
        <f>K26+K31+K33</f>
        <v>632683.41999999993</v>
      </c>
      <c r="L34" s="36">
        <f>L26+L31+L33</f>
        <v>548298.52</v>
      </c>
      <c r="M34" s="35">
        <f>M26+M31+M33</f>
        <v>614123.72000000009</v>
      </c>
    </row>
    <row r="35" spans="6:13" ht="13.8" thickTop="1" x14ac:dyDescent="0.25">
      <c r="F35" s="3"/>
      <c r="G35" s="3"/>
      <c r="H35" s="3"/>
      <c r="I35" s="18"/>
      <c r="J35" s="39"/>
      <c r="K35" s="18"/>
      <c r="L35" s="43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12098.51</v>
      </c>
      <c r="J38" s="25">
        <v>26862</v>
      </c>
      <c r="K38" s="25">
        <v>3658.19</v>
      </c>
      <c r="L38" s="25">
        <v>6293</v>
      </c>
      <c r="M38" s="25">
        <v>2979.06</v>
      </c>
    </row>
    <row r="39" spans="6:13" x14ac:dyDescent="0.25">
      <c r="G39" s="24" t="s">
        <v>32</v>
      </c>
      <c r="H39" s="3"/>
      <c r="I39" s="25">
        <v>1647.38</v>
      </c>
      <c r="J39" s="25">
        <v>14200</v>
      </c>
      <c r="K39" s="25">
        <v>463.15</v>
      </c>
      <c r="L39" s="25">
        <v>14236</v>
      </c>
      <c r="M39" s="25">
        <v>43641.82</v>
      </c>
    </row>
    <row r="40" spans="6:13" x14ac:dyDescent="0.25">
      <c r="G40" s="24" t="s">
        <v>61</v>
      </c>
      <c r="H40" s="3"/>
      <c r="I40" s="25">
        <v>22363.96</v>
      </c>
      <c r="J40" s="25">
        <v>35400</v>
      </c>
      <c r="K40" s="25">
        <v>25388.83</v>
      </c>
      <c r="L40" s="25">
        <v>35401</v>
      </c>
      <c r="M40" s="25">
        <v>17912.13</v>
      </c>
    </row>
    <row r="41" spans="6:13" x14ac:dyDescent="0.25">
      <c r="G41" s="24" t="s">
        <v>60</v>
      </c>
      <c r="H41" s="3"/>
      <c r="I41" s="25">
        <v>29467.67</v>
      </c>
      <c r="J41" s="25">
        <v>13900</v>
      </c>
      <c r="K41" s="25">
        <v>41480.620000000003</v>
      </c>
      <c r="L41" s="25">
        <v>13958</v>
      </c>
      <c r="M41" s="25">
        <v>-7208.66</v>
      </c>
    </row>
    <row r="42" spans="6:13" x14ac:dyDescent="0.25">
      <c r="G42" s="24" t="s">
        <v>64</v>
      </c>
      <c r="H42" s="3"/>
      <c r="I42" s="25">
        <v>2877.04</v>
      </c>
      <c r="J42" s="25">
        <v>2140</v>
      </c>
      <c r="K42" s="25">
        <v>2876.41</v>
      </c>
      <c r="L42" s="25">
        <v>27866</v>
      </c>
      <c r="M42" s="25">
        <v>2791.41</v>
      </c>
    </row>
    <row r="43" spans="6:13" x14ac:dyDescent="0.25">
      <c r="G43" s="17" t="s">
        <v>17</v>
      </c>
      <c r="H43" s="17"/>
      <c r="I43" s="31">
        <f>SUM(I38:I42)</f>
        <v>68454.559999999983</v>
      </c>
      <c r="J43" s="32">
        <f t="shared" ref="J43" si="1">SUM(J38:J42)</f>
        <v>92502</v>
      </c>
      <c r="K43" s="31">
        <f>SUM(K38:K42)</f>
        <v>73867.200000000012</v>
      </c>
      <c r="L43" s="32">
        <f>SUM(L38:L42)</f>
        <v>97754</v>
      </c>
      <c r="M43" s="31">
        <f>SUM(M38:M42)</f>
        <v>60115.759999999995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3"/>
      <c r="M44" s="18"/>
    </row>
    <row r="45" spans="6:13" x14ac:dyDescent="0.25">
      <c r="G45" s="24" t="s">
        <v>37</v>
      </c>
      <c r="H45" s="3"/>
      <c r="I45" s="25">
        <v>555242.23</v>
      </c>
      <c r="J45" s="25">
        <v>554008</v>
      </c>
      <c r="K45" s="25">
        <v>555242.23</v>
      </c>
      <c r="L45" s="25">
        <v>353929</v>
      </c>
      <c r="M45" s="25">
        <v>353970.52</v>
      </c>
    </row>
    <row r="46" spans="6:13" x14ac:dyDescent="0.25">
      <c r="F46" s="5"/>
      <c r="G46" s="24" t="s">
        <v>19</v>
      </c>
      <c r="H46" s="3"/>
      <c r="I46" s="25">
        <v>10181.69</v>
      </c>
      <c r="J46" s="25">
        <v>-17117</v>
      </c>
      <c r="K46" s="25">
        <v>3573.61</v>
      </c>
      <c r="L46" s="25">
        <v>96615</v>
      </c>
      <c r="M46" s="25">
        <v>200037.21</v>
      </c>
    </row>
    <row r="47" spans="6:13" x14ac:dyDescent="0.25">
      <c r="F47" s="17"/>
      <c r="G47" s="17" t="s">
        <v>20</v>
      </c>
      <c r="H47" s="17"/>
      <c r="I47" s="28">
        <f>SUM(I45:I46)</f>
        <v>565423.91999999993</v>
      </c>
      <c r="J47" s="29">
        <v>533068</v>
      </c>
      <c r="K47" s="28">
        <f>SUM(K45:K46)</f>
        <v>558815.84</v>
      </c>
      <c r="L47" s="29">
        <f>SUM(L45:L46)</f>
        <v>450544</v>
      </c>
      <c r="M47" s="28">
        <f>SUM(M45:M46)</f>
        <v>554007.73</v>
      </c>
    </row>
    <row r="48" spans="6:13" ht="13.8" thickBot="1" x14ac:dyDescent="0.3">
      <c r="F48" s="17"/>
      <c r="G48" s="17" t="s">
        <v>21</v>
      </c>
      <c r="H48" s="17"/>
      <c r="I48" s="35">
        <f>I43+I47</f>
        <v>633878.47999999986</v>
      </c>
      <c r="J48" s="36">
        <f t="shared" ref="J48" si="2">J43+J47</f>
        <v>625570</v>
      </c>
      <c r="K48" s="35">
        <f>K43+K47</f>
        <v>632683.04</v>
      </c>
      <c r="L48" s="36">
        <f>L43+L47</f>
        <v>548298</v>
      </c>
      <c r="M48" s="35">
        <f>M43+M47</f>
        <v>614123.49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5" t="s">
        <v>24</v>
      </c>
      <c r="B3" s="46"/>
      <c r="C3" s="46"/>
      <c r="D3" s="46"/>
      <c r="E3" s="46"/>
      <c r="F3" s="46"/>
      <c r="G3" s="46"/>
      <c r="H3" s="46"/>
      <c r="I3" s="8"/>
    </row>
    <row r="4" spans="1:12" x14ac:dyDescent="0.25">
      <c r="A4" s="45" t="s">
        <v>38</v>
      </c>
      <c r="B4" s="46"/>
      <c r="C4" s="46"/>
      <c r="D4" s="46"/>
      <c r="E4" s="46"/>
      <c r="F4" s="46"/>
      <c r="G4" s="46"/>
      <c r="H4" s="46"/>
      <c r="I4" s="8"/>
    </row>
    <row r="5" spans="1:12" x14ac:dyDescent="0.25">
      <c r="A5" s="50">
        <v>44834</v>
      </c>
      <c r="B5" s="50"/>
      <c r="C5" s="50"/>
      <c r="D5" s="50"/>
      <c r="E5" s="50"/>
      <c r="F5" s="50"/>
      <c r="G5" s="50"/>
      <c r="H5" s="50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0" t="s">
        <v>2</v>
      </c>
      <c r="I6" s="50"/>
      <c r="K6" s="51" t="s">
        <v>4</v>
      </c>
      <c r="L6" s="51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6608.0799999999581</v>
      </c>
      <c r="I9" s="9">
        <f>BS!I46+(BS!I45-BS!M47)</f>
        <v>11416.19</v>
      </c>
      <c r="K9" s="13">
        <v>-6638</v>
      </c>
      <c r="L9" s="13">
        <v>-20940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-1207.6200000000026</v>
      </c>
      <c r="I14" s="9">
        <f>(BS!M21+BS!M22)-(BS!I21+BS!I22)</f>
        <v>-13587.55</v>
      </c>
      <c r="K14" s="13">
        <v>6500</v>
      </c>
      <c r="L14" s="13">
        <v>26515</v>
      </c>
    </row>
    <row r="15" spans="1:12" x14ac:dyDescent="0.25">
      <c r="A15" s="6" t="s">
        <v>29</v>
      </c>
      <c r="H15" s="9">
        <f>BS!K23-BS!I23</f>
        <v>1311.7699999999968</v>
      </c>
      <c r="I15" s="9">
        <f>BS!M23-BS!I23</f>
        <v>-7869.4000000000015</v>
      </c>
      <c r="K15" s="13">
        <v>7000</v>
      </c>
      <c r="L15" s="13">
        <v>-2000</v>
      </c>
    </row>
    <row r="16" spans="1:12" x14ac:dyDescent="0.25">
      <c r="A16" s="6" t="s">
        <v>7</v>
      </c>
      <c r="H16" s="9">
        <f>BS!K24-BS!I24</f>
        <v>-151.96999999999753</v>
      </c>
      <c r="I16" s="9">
        <f>BS!M24-BS!I24</f>
        <v>-6839.0399999999991</v>
      </c>
      <c r="K16" s="13">
        <v>2000</v>
      </c>
      <c r="L16" s="13">
        <v>-2447</v>
      </c>
    </row>
    <row r="17" spans="1:12" x14ac:dyDescent="0.25">
      <c r="A17" s="6" t="s">
        <v>30</v>
      </c>
      <c r="H17" s="9">
        <f>BS!K25-BS!I25</f>
        <v>0</v>
      </c>
      <c r="I17" s="9">
        <f>BS!M25-BS!I25</f>
        <v>35588.449999999997</v>
      </c>
      <c r="K17" s="13">
        <v>0</v>
      </c>
      <c r="L17" s="13">
        <v>35588</v>
      </c>
    </row>
    <row r="18" spans="1:12" x14ac:dyDescent="0.25">
      <c r="A18" s="6" t="s">
        <v>31</v>
      </c>
      <c r="H18" s="9">
        <f>SUM(BS!K33-BS!I33)</f>
        <v>108.37000000000262</v>
      </c>
      <c r="I18" s="9">
        <f>SUM(BS!M33-BS!I33)</f>
        <v>6462.7200000000012</v>
      </c>
      <c r="K18" s="13">
        <v>0</v>
      </c>
      <c r="L18" s="13">
        <v>6160</v>
      </c>
    </row>
    <row r="19" spans="1:12" x14ac:dyDescent="0.25">
      <c r="A19" s="6" t="s">
        <v>45</v>
      </c>
      <c r="H19" s="9">
        <f>BS!I38-BS!K38</f>
        <v>8440.32</v>
      </c>
      <c r="I19" s="9">
        <f>BS!I38-BS!M38</f>
        <v>9119.4500000000007</v>
      </c>
      <c r="K19" s="13">
        <v>-9663</v>
      </c>
      <c r="L19" s="13">
        <v>23883</v>
      </c>
    </row>
    <row r="20" spans="1:12" x14ac:dyDescent="0.25">
      <c r="A20" s="6" t="s">
        <v>51</v>
      </c>
      <c r="H20" s="9">
        <f>(BS!I40+ BS!I41)-(BS!K40+BS!K41)</f>
        <v>-15037.820000000014</v>
      </c>
      <c r="I20" s="9">
        <f>(BS!I40+BS!I41)-(BS!M40+BS!M41)</f>
        <v>41128.159999999996</v>
      </c>
      <c r="K20" s="13">
        <v>-25500</v>
      </c>
      <c r="L20" s="13">
        <v>38597</v>
      </c>
    </row>
    <row r="21" spans="1:12" x14ac:dyDescent="0.25">
      <c r="A21" s="6" t="s">
        <v>52</v>
      </c>
      <c r="H21" s="9">
        <f>BS!I39-BS!K39</f>
        <v>1184.23</v>
      </c>
      <c r="I21" s="9">
        <f>BS!I39-BS!M39</f>
        <v>-41994.44</v>
      </c>
      <c r="K21" s="13">
        <v>4200</v>
      </c>
      <c r="L21" s="13">
        <v>-29442</v>
      </c>
    </row>
    <row r="22" spans="1:12" x14ac:dyDescent="0.25">
      <c r="A22" s="6" t="s">
        <v>35</v>
      </c>
      <c r="H22" s="10">
        <f>BS!I42-BS!K42</f>
        <v>0.63000000000010914</v>
      </c>
      <c r="I22" s="10">
        <f>BS!I42-BS!M42</f>
        <v>85.630000000000109</v>
      </c>
      <c r="L22" s="13">
        <v>-651</v>
      </c>
    </row>
    <row r="23" spans="1:12" x14ac:dyDescent="0.25">
      <c r="A23" s="4" t="s">
        <v>46</v>
      </c>
      <c r="H23" s="9">
        <f>SUM(H9:H22)</f>
        <v>1255.9899999999429</v>
      </c>
      <c r="I23" s="9">
        <f>SUM(I9:I22)</f>
        <v>33510.169999999991</v>
      </c>
      <c r="K23" s="15">
        <v>-22101</v>
      </c>
      <c r="L23" s="15">
        <v>75263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1255.9899999999429</v>
      </c>
      <c r="I31" s="9">
        <f>I23+I26+I29</f>
        <v>33510.169999999991</v>
      </c>
      <c r="K31" s="15">
        <v>-22101</v>
      </c>
      <c r="L31" s="15">
        <v>75264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364819.12</v>
      </c>
      <c r="I33" s="9">
        <f>BS!$M$20</f>
        <v>332564.79000000004</v>
      </c>
      <c r="K33" s="13">
        <v>429930</v>
      </c>
      <c r="L33" s="13">
        <v>332566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366075.10999999993</v>
      </c>
      <c r="I35" s="9">
        <f>I31+I33</f>
        <v>366074.96</v>
      </c>
      <c r="K35" s="15">
        <v>407829</v>
      </c>
      <c r="L35" s="15">
        <f>L31+L33</f>
        <v>407830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0.41999999992549419</v>
      </c>
      <c r="I37" s="9">
        <f>I35-BS!I20</f>
        <v>0.27000000001862645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2022-10-07T22:22:09Z</dcterms:modified>
</cp:coreProperties>
</file>