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Board\2022\12-2022\"/>
    </mc:Choice>
  </mc:AlternateContent>
  <xr:revisionPtr revIDLastSave="0" documentId="13_ncr:1_{E13FFAC2-AA0F-45FF-B268-F6A071B4B627}" xr6:coauthVersionLast="47" xr6:coauthVersionMax="47" xr10:uidLastSave="{00000000-0000-0000-0000-000000000000}"/>
  <bookViews>
    <workbookView xWindow="11976" yWindow="0" windowWidth="10476" windowHeight="11436" xr2:uid="{00000000-000D-0000-FFFF-FFFF00000000}"/>
  </bookViews>
  <sheets>
    <sheet name="BS" sheetId="1" r:id="rId1"/>
    <sheet name="CF" sheetId="2" r:id="rId2"/>
  </sheets>
  <externalReferences>
    <externalReference r:id="rId3"/>
  </externalReferences>
  <definedNames>
    <definedName name="_xlnm.Print_Area" localSheetId="0">BS!$E$1:$M$48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0">BS!$E$3:$L$49</definedName>
    <definedName name="Report" localSheetId="0">BS!$A$3:$L$49</definedName>
    <definedName name="rptacctidend" localSheetId="0">" "</definedName>
    <definedName name="rptacctidstart" localSheetId="0">" "</definedName>
    <definedName name="rptcurr1" localSheetId="0">"     "</definedName>
    <definedName name="rptcurr10" localSheetId="0">" "</definedName>
    <definedName name="rptcurr2" localSheetId="0">"  "</definedName>
    <definedName name="rptcurr3" localSheetId="0">"   "</definedName>
    <definedName name="rptcurr4" localSheetId="0">" "</definedName>
    <definedName name="rptcurr5" localSheetId="0">" "</definedName>
    <definedName name="rptcurr6" localSheetId="0">" "</definedName>
    <definedName name="rptcurr7" localSheetId="0">" "</definedName>
    <definedName name="rptcurr8" localSheetId="0">" "</definedName>
    <definedName name="rptcurr9" localSheetId="0">" "</definedName>
    <definedName name="rptgroupend" localSheetId="0">16</definedName>
    <definedName name="rptgroupstart" localSheetId="0">1</definedName>
    <definedName name="rptorderby" localSheetId="0">2</definedName>
    <definedName name="rptorderbysegid" localSheetId="0">1</definedName>
    <definedName name="rptperiod" localSheetId="0">5</definedName>
    <definedName name="rptprovtype" localSheetId="0">1</definedName>
    <definedName name="rptsegend1" localSheetId="0">"ZZZZZ"</definedName>
    <definedName name="rptsegend10" localSheetId="0">" "</definedName>
    <definedName name="rptsegend2" localSheetId="0">"ZZ"</definedName>
    <definedName name="rptsegend3" localSheetId="0">"ZZZ"</definedName>
    <definedName name="rptsegend4" localSheetId="0">" "</definedName>
    <definedName name="rptsegend5" localSheetId="0">" "</definedName>
    <definedName name="rptsegend6" localSheetId="0">" "</definedName>
    <definedName name="rptsegend7" localSheetId="0">" "</definedName>
    <definedName name="rptsegend8" localSheetId="0">" "</definedName>
    <definedName name="rptsegend9" localSheetId="0">" "</definedName>
    <definedName name="rptsegoption1" localSheetId="0">1</definedName>
    <definedName name="rptsegoption10" localSheetId="0">0</definedName>
    <definedName name="rptsegoption2" localSheetId="0">1</definedName>
    <definedName name="rptsegoption3" localSheetId="0">1</definedName>
    <definedName name="rptsegoption4" localSheetId="0">0</definedName>
    <definedName name="rptsegoption5" localSheetId="0">0</definedName>
    <definedName name="rptsegoption6" localSheetId="0">0</definedName>
    <definedName name="rptsegoption7" localSheetId="0">0</definedName>
    <definedName name="rptsegoption8" localSheetId="0">0</definedName>
    <definedName name="rptsegoption9" localSheetId="0">0</definedName>
    <definedName name="rptsegstart1" localSheetId="0">" "</definedName>
    <definedName name="rptsegstart10" localSheetId="0">" "</definedName>
    <definedName name="rptsegstart2" localSheetId="0">"  "</definedName>
    <definedName name="rptsegstart3" localSheetId="0">"   "</definedName>
    <definedName name="rptsegstart4" localSheetId="0">" "</definedName>
    <definedName name="rptsegstart5" localSheetId="0">" "</definedName>
    <definedName name="rptsegstart6" localSheetId="0">" "</definedName>
    <definedName name="rptsegstart7" localSheetId="0">" "</definedName>
    <definedName name="rptsegstart8" localSheetId="0">" "</definedName>
    <definedName name="rptsegstart9" localSheetId="0">" "</definedName>
    <definedName name="rptyear" localSheetId="0">2009</definedName>
    <definedName name="Spec" localSheetId="0">BS!#REF!</definedName>
  </definedNames>
  <calcPr calcId="191029"/>
</workbook>
</file>

<file path=xl/calcChain.xml><?xml version="1.0" encoding="utf-8"?>
<calcChain xmlns="http://schemas.openxmlformats.org/spreadsheetml/2006/main">
  <c r="I20" i="1" l="1"/>
  <c r="K47" i="1"/>
  <c r="K43" i="1"/>
  <c r="K48" i="1" s="1"/>
  <c r="K31" i="1"/>
  <c r="K20" i="1"/>
  <c r="K26" i="1" s="1"/>
  <c r="K34" i="1" s="1"/>
  <c r="L20" i="1"/>
  <c r="L26" i="1" s="1"/>
  <c r="L34" i="1" s="1"/>
  <c r="L31" i="1"/>
  <c r="L47" i="1" l="1"/>
  <c r="L43" i="1"/>
  <c r="L48" i="1" l="1"/>
  <c r="M47" i="1"/>
  <c r="M43" i="1"/>
  <c r="M31" i="1"/>
  <c r="M20" i="1"/>
  <c r="M26" i="1" s="1"/>
  <c r="I26" i="1"/>
  <c r="M34" i="1" l="1"/>
  <c r="M48" i="1"/>
  <c r="J26" i="1"/>
  <c r="J31" i="1" l="1"/>
  <c r="J43" i="1"/>
  <c r="J34" i="1" l="1"/>
  <c r="I43" i="1" l="1"/>
  <c r="I31" i="1" l="1"/>
  <c r="I34" i="1" s="1"/>
  <c r="I47" i="1"/>
  <c r="I48" i="1" l="1"/>
  <c r="I33" i="2" l="1"/>
  <c r="I20" i="2"/>
  <c r="H14" i="2"/>
  <c r="I14" i="2"/>
  <c r="H9" i="2"/>
  <c r="I18" i="2"/>
  <c r="I9" i="2"/>
  <c r="H18" i="2"/>
  <c r="I11" i="2"/>
  <c r="H20" i="2"/>
  <c r="H15" i="2"/>
  <c r="H16" i="2"/>
  <c r="H17" i="2"/>
  <c r="H19" i="2"/>
  <c r="H21" i="2"/>
  <c r="H22" i="2"/>
  <c r="L35" i="2"/>
  <c r="I26" i="2"/>
  <c r="I22" i="2"/>
  <c r="I21" i="2"/>
  <c r="I19" i="2"/>
  <c r="I17" i="2"/>
  <c r="I16" i="2"/>
  <c r="I15" i="2"/>
  <c r="H26" i="2"/>
  <c r="H11" i="2"/>
  <c r="H33" i="2"/>
  <c r="I23" i="2" l="1"/>
  <c r="I31" i="2" s="1"/>
  <c r="I35" i="2" s="1"/>
  <c r="I37" i="2" s="1"/>
  <c r="J48" i="1"/>
  <c r="H23" i="2"/>
  <c r="H31" i="2" s="1"/>
  <c r="H35" i="2" s="1"/>
  <c r="H3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Owner</author>
    <author>Kelcy M. Boettcher</author>
  </authors>
  <commentList>
    <comment ref="I13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K13" authorId="0" shapeId="0" xr:uid="{8BD16D2A-3D9E-4C50-85FE-0506C8F05CEB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I14" authorId="1" shapeId="0" xr:uid="{DDC788F6-B158-473B-A2FA-D6988336896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K14" authorId="1" shapeId="0" xr:uid="{2CC07946-5A19-499E-90CD-90D36150595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L14" authorId="0" shapeId="0" xr:uid="{CA2A09FB-4B79-4825-B2CA-F3F3509A4252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$16,167.97 calendar prizes, $25,192.50 '21 PPP loan amount</t>
        </r>
      </text>
    </comment>
    <comment ref="I21" authorId="1" shapeId="0" xr:uid="{091E9C0E-4062-497A-9668-5B9ECCFE3AA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K21" authorId="1" shapeId="0" xr:uid="{032A80C7-6D0F-40EC-97A6-AB9D7550E28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I25" authorId="1" shapeId="0" xr:uid="{F2826583-F6E1-4D8C-A9F1-5200D626607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 (Jan calendar sales)</t>
        </r>
      </text>
    </comment>
    <comment ref="K25" authorId="1" shapeId="0" xr:uid="{5A6D51C5-57E3-4F41-BB66-03ECB373A74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I33" authorId="2" shapeId="0" xr:uid="{00000000-0006-0000-0000-00000B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($44,300.28)</t>
        </r>
      </text>
    </comment>
    <comment ref="K33" authorId="2" shapeId="0" xr:uid="{EEDB4C67-5632-4435-9CCD-D0E722A5E6C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($44,141.07)</t>
        </r>
      </text>
    </comment>
    <comment ref="L33" authorId="2" shapeId="0" xr:uid="{5D999BCA-5C94-477E-943A-616131F2E11A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($36,912.68)</t>
        </r>
      </text>
    </comment>
    <comment ref="M33" authorId="2" shapeId="0" xr:uid="{694B5FD1-278A-4BBB-9C36-175959A9EA45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($42,898.43)</t>
        </r>
      </text>
    </comment>
    <comment ref="I39" authorId="0" shapeId="0" xr:uid="{00000000-0006-0000-0000-00000F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2023 Calendar prizes</t>
        </r>
      </text>
    </comment>
    <comment ref="K39" authorId="0" shapeId="0" xr:uid="{41B8C3B0-B1B8-482D-9913-032EAC48D9AA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2022/23 Calendar prizes</t>
        </r>
      </text>
    </comment>
    <comment ref="L39" authorId="0" shapeId="0" xr:uid="{3151FF27-34E1-4693-9F4F-1F19A109FCF5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2021 Calendar prizes</t>
        </r>
      </text>
    </comment>
    <comment ref="M39" authorId="0" shapeId="0" xr:uid="{41757D0C-F81C-49FC-AF22-E5850C940451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2022 Calendar prizes</t>
        </r>
      </text>
    </comment>
    <comment ref="L42" authorId="1" shapeId="0" xr:uid="{62CE225E-AAD5-4B94-B0CF-E5B9C0DD3B2B}">
      <text>
        <r>
          <rPr>
            <b/>
            <sz val="9"/>
            <color indexed="81"/>
            <rFont val="Tahoma"/>
            <family val="2"/>
          </rPr>
          <t xml:space="preserve">Owner:
</t>
        </r>
        <r>
          <rPr>
            <sz val="9"/>
            <color indexed="81"/>
            <rFont val="Tahoma"/>
            <family val="2"/>
          </rPr>
          <t>2021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Tahoma"/>
            <family val="2"/>
          </rPr>
          <t xml:space="preserve">PPP Loan @ $25,192.50 </t>
        </r>
      </text>
    </comment>
  </commentList>
</comments>
</file>

<file path=xl/sharedStrings.xml><?xml version="1.0" encoding="utf-8"?>
<sst xmlns="http://schemas.openxmlformats.org/spreadsheetml/2006/main" count="77" uniqueCount="68">
  <si>
    <t>Balance Sheet</t>
  </si>
  <si>
    <t xml:space="preserve">  Assets</t>
  </si>
  <si>
    <t>Actual</t>
  </si>
  <si>
    <t>Prior Month</t>
  </si>
  <si>
    <t>Budget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</si>
  <si>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</si>
  <si>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</si>
  <si>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</si>
  <si>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</si>
  <si>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</si>
  <si>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</si>
  <si>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</si>
  <si>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</si>
  <si>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</si>
  <si>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</si>
  <si>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</si>
  <si>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</si>
  <si>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</si>
  <si>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</si>
  <si>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</si>
  <si>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</si>
  <si>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</si>
  <si>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</si>
  <si>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</si>
  <si>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</si>
  <si>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</si>
  <si>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restricted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</si>
  <si>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</si>
  <si>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</si>
  <si>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</si>
  <si>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</si>
  <si>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</si>
  <si>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</si>
  <si>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</si>
  <si>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</si>
  <si>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</si>
  <si>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Prior Year</t>
  </si>
  <si>
    <t>Net Equity at Beginning of Year</t>
  </si>
  <si>
    <t>Cash Flow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</si>
  <si>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</si>
  <si>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</si>
  <si>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</si>
  <si>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</si>
  <si>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</si>
  <si>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</si>
  <si>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</si>
  <si>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</si>
  <si>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</si>
  <si>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</si>
  <si>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</si>
  <si>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</si>
  <si>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</si>
  <si>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</si>
  <si>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</si>
  <si>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</si>
  <si>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</si>
  <si>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</si>
  <si>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Month</t>
  </si>
  <si>
    <t>YTD</t>
  </si>
  <si>
    <t>Prior YE</t>
  </si>
  <si>
    <t>Deferred Chapter Credit Cards</t>
  </si>
  <si>
    <t>Deferred Chapter Bank Accounts</t>
  </si>
  <si>
    <t>Abrams restricted</t>
  </si>
  <si>
    <t>AWA restricted</t>
  </si>
  <si>
    <t>Other Liabilities/LT Notes Payable</t>
  </si>
  <si>
    <t>EXPO restricted</t>
  </si>
  <si>
    <t>Chapter Loan restricted</t>
  </si>
  <si>
    <t>Raffle restricted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</si>
</sst>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</numFmts>
  <fonts count="1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color indexed="12"/>
      <name val="Arial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12"/>
      <color indexed="81"/>
      <name val="Tahoma"/>
      <family val="2"/>
    </font>
    <font>
      <b/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1">
    <xf numFmtId="0" fontId="0" fillId="0" borderId="0" xfId="0"/>
    <xf numFmtId="17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5" fontId="1" fillId="0" borderId="0" xfId="0" applyNumberFormat="1" applyFon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9" fontId="0" fillId="0" borderId="0" xfId="0" applyNumberFormat="1"/>
    <xf numFmtId="0" fontId="0" fillId="0" borderId="0" xfId="0" applyAlignment="1">
      <alignment horizontal="center"/>
    </xf>
    <xf numFmtId="166" fontId="0" fillId="0" borderId="0" xfId="1" applyNumberFormat="1" applyFont="1"/>
    <xf numFmtId="166" fontId="12" fillId="0" borderId="0" xfId="1" applyNumberFormat="1" applyFont="1"/>
    <xf numFmtId="14" fontId="2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37" fontId="0" fillId="0" borderId="0" xfId="0" applyNumberFormat="1"/>
    <xf numFmtId="37" fontId="11" fillId="0" borderId="0" xfId="0" applyNumberFormat="1" applyFont="1" applyAlignment="1">
      <alignment horizontal="center"/>
    </xf>
    <xf numFmtId="37" fontId="0" fillId="0" borderId="0" xfId="1" applyNumberFormat="1" applyFont="1"/>
    <xf numFmtId="37" fontId="0" fillId="0" borderId="0" xfId="0" applyNumberFormat="1" applyAlignment="1">
      <alignment horizontal="center"/>
    </xf>
    <xf numFmtId="165" fontId="5" fillId="0" borderId="0" xfId="0" applyNumberFormat="1" applyFont="1"/>
    <xf numFmtId="166" fontId="5" fillId="0" borderId="0" xfId="1" applyNumberFormat="1" applyFont="1"/>
    <xf numFmtId="166" fontId="0" fillId="0" borderId="0" xfId="0" applyNumberFormat="1"/>
    <xf numFmtId="0" fontId="2" fillId="0" borderId="0" xfId="0" applyFont="1" applyAlignment="1">
      <alignment horizontal="center"/>
    </xf>
    <xf numFmtId="0" fontId="2" fillId="0" borderId="0" xfId="0" applyFont="1"/>
    <xf numFmtId="165" fontId="6" fillId="0" borderId="0" xfId="0" applyNumberFormat="1" applyFont="1"/>
    <xf numFmtId="0" fontId="7" fillId="0" borderId="0" xfId="0" applyFont="1" applyAlignment="1">
      <alignment horizontal="center"/>
    </xf>
    <xf numFmtId="165" fontId="1" fillId="0" borderId="0" xfId="0" applyNumberFormat="1" applyFont="1" applyAlignment="1">
      <alignment horizontal="left" indent="1"/>
    </xf>
    <xf numFmtId="166" fontId="1" fillId="0" borderId="0" xfId="1" applyNumberFormat="1" applyAlignment="1">
      <alignment horizontal="right"/>
    </xf>
    <xf numFmtId="166" fontId="10" fillId="0" borderId="0" xfId="1" applyNumberFormat="1" applyFont="1" applyAlignment="1">
      <alignment horizontal="right"/>
    </xf>
    <xf numFmtId="167" fontId="1" fillId="0" borderId="0" xfId="2" applyNumberFormat="1"/>
    <xf numFmtId="166" fontId="5" fillId="0" borderId="4" xfId="1" applyNumberFormat="1" applyFont="1" applyBorder="1"/>
    <xf numFmtId="166" fontId="2" fillId="0" borderId="4" xfId="1" applyNumberFormat="1" applyFont="1" applyBorder="1"/>
    <xf numFmtId="0" fontId="9" fillId="0" borderId="0" xfId="0" applyFont="1"/>
    <xf numFmtId="166" fontId="5" fillId="0" borderId="4" xfId="1" applyNumberFormat="1" applyFont="1" applyBorder="1" applyAlignment="1">
      <alignment horizontal="right"/>
    </xf>
    <xf numFmtId="166" fontId="2" fillId="0" borderId="4" xfId="1" applyNumberFormat="1" applyFont="1" applyBorder="1" applyAlignment="1">
      <alignment horizontal="right"/>
    </xf>
    <xf numFmtId="166" fontId="5" fillId="0" borderId="0" xfId="1" applyNumberFormat="1" applyFont="1" applyAlignment="1">
      <alignment horizontal="right"/>
    </xf>
    <xf numFmtId="165" fontId="8" fillId="0" borderId="0" xfId="0" applyNumberFormat="1" applyFont="1"/>
    <xf numFmtId="166" fontId="5" fillId="0" borderId="5" xfId="1" applyNumberFormat="1" applyFont="1" applyBorder="1"/>
    <xf numFmtId="166" fontId="2" fillId="0" borderId="5" xfId="1" applyNumberFormat="1" applyFont="1" applyBorder="1"/>
    <xf numFmtId="166" fontId="1" fillId="0" borderId="0" xfId="1" applyNumberFormat="1"/>
    <xf numFmtId="166" fontId="15" fillId="0" borderId="0" xfId="1" applyNumberFormat="1" applyFont="1" applyAlignment="1">
      <alignment horizontal="right"/>
    </xf>
    <xf numFmtId="0" fontId="15" fillId="0" borderId="0" xfId="0" applyFont="1"/>
    <xf numFmtId="166" fontId="16" fillId="0" borderId="0" xfId="1" applyNumberFormat="1" applyFont="1" applyAlignment="1">
      <alignment horizontal="right"/>
    </xf>
    <xf numFmtId="166" fontId="1" fillId="0" borderId="0" xfId="1" applyNumberFormat="1" applyFill="1" applyAlignment="1">
      <alignment horizontal="right"/>
    </xf>
    <xf numFmtId="166" fontId="2" fillId="0" borderId="0" xfId="1" applyNumberFormat="1" applyFont="1"/>
    <xf numFmtId="166" fontId="2" fillId="0" borderId="0" xfId="1" applyNumberFormat="1" applyFont="1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8" fontId="4" fillId="0" borderId="1" xfId="0" quotePrefix="1" applyNumberFormat="1" applyFont="1" applyBorder="1" applyAlignment="1">
      <alignment horizontal="center"/>
    </xf>
    <xf numFmtId="168" fontId="4" fillId="0" borderId="2" xfId="0" quotePrefix="1" applyNumberFormat="1" applyFont="1" applyBorder="1" applyAlignment="1">
      <alignment horizontal="center"/>
    </xf>
    <xf numFmtId="168" fontId="4" fillId="0" borderId="3" xfId="0" quotePrefix="1" applyNumberFormat="1" applyFont="1" applyBorder="1" applyAlignment="1">
      <alignment horizontal="center"/>
    </xf>
    <xf numFmtId="14" fontId="2" fillId="0" borderId="0" xfId="0" applyNumberFormat="1" applyFont="1" applyAlignment="1">
      <alignment horizontal="center"/>
    </xf>
    <xf numFmtId="37" fontId="2" fillId="0" borderId="0" xfId="0" applyNumberFormat="1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2"/>
  </sheetPr>
  <dimension ref="E1:M50"/>
  <sheetViews>
    <sheetView tabSelected="1" topLeftCell="G16" zoomScale="85" zoomScaleNormal="85" workbookViewId="0">
      <selection activeCell="I47" sqref="I47"/>
    </sheetView>
  </sheetViews>
  <sheetFormatPr defaultColWidth="9.109375" defaultRowHeight="13.2" x14ac:dyDescent="0.25"/>
  <cols>
    <col min="1" max="4" width="0" hidden="1" customWidth="1"/>
    <col min="5" max="5" width="4.5546875" customWidth="1"/>
    <col min="7" max="7" width="4.88671875" customWidth="1"/>
    <col min="8" max="8" width="25.88671875" customWidth="1"/>
    <col min="9" max="12" width="14.6640625" customWidth="1"/>
    <col min="13" max="13" width="11.88671875" customWidth="1"/>
  </cols>
  <sheetData>
    <row r="1" spans="5:13" x14ac:dyDescent="0.25">
      <c r="F1" s="17"/>
      <c r="G1" s="17"/>
      <c r="H1" s="17"/>
      <c r="I1" s="17"/>
      <c r="J1" s="18"/>
    </row>
    <row r="2" spans="5:13" x14ac:dyDescent="0.25">
      <c r="F2" s="17"/>
      <c r="G2" s="4"/>
      <c r="H2" s="17"/>
      <c r="J2" s="19"/>
    </row>
    <row r="3" spans="5:13" x14ac:dyDescent="0.25">
      <c r="E3" s="44" t="s">
        <v>24</v>
      </c>
      <c r="F3" s="45"/>
      <c r="G3" s="45"/>
      <c r="H3" s="45"/>
      <c r="I3" s="45"/>
      <c r="J3" s="45"/>
      <c r="K3" s="45"/>
      <c r="L3" s="45"/>
    </row>
    <row r="4" spans="5:13" x14ac:dyDescent="0.25">
      <c r="E4" s="44" t="s">
        <v>0</v>
      </c>
      <c r="F4" s="45"/>
      <c r="G4" s="45"/>
      <c r="H4" s="45"/>
      <c r="I4" s="45"/>
      <c r="J4" s="45"/>
      <c r="K4" s="45"/>
      <c r="L4" s="45"/>
    </row>
    <row r="5" spans="5:13" x14ac:dyDescent="0.25">
      <c r="E5" s="44"/>
      <c r="F5" s="45"/>
      <c r="G5" s="45"/>
      <c r="H5" s="45"/>
      <c r="I5" s="45"/>
      <c r="J5" s="45"/>
      <c r="K5" s="45"/>
      <c r="L5" s="45"/>
    </row>
    <row r="6" spans="5:13" ht="14.4" hidden="1" x14ac:dyDescent="0.35">
      <c r="E6" s="20"/>
      <c r="F6" s="8"/>
      <c r="G6" s="8"/>
      <c r="H6" s="8"/>
      <c r="I6" s="1" t="s">
        <v>22</v>
      </c>
      <c r="J6" s="1" t="s">
        <v>23</v>
      </c>
      <c r="K6" s="2">
        <v>39934</v>
      </c>
      <c r="L6" s="2">
        <v>39934</v>
      </c>
    </row>
    <row r="7" spans="5:13" x14ac:dyDescent="0.25">
      <c r="E7" s="21"/>
    </row>
    <row r="8" spans="5:13" x14ac:dyDescent="0.25">
      <c r="I8" s="46">
        <v>44926</v>
      </c>
      <c r="J8" s="47"/>
      <c r="K8" s="47"/>
      <c r="L8" s="48"/>
    </row>
    <row r="9" spans="5:13" x14ac:dyDescent="0.25">
      <c r="F9" s="17" t="s">
        <v>1</v>
      </c>
      <c r="G9" s="17"/>
      <c r="H9" s="22"/>
      <c r="I9" s="23" t="s">
        <v>2</v>
      </c>
      <c r="J9" s="23" t="s">
        <v>4</v>
      </c>
      <c r="K9" s="23" t="s">
        <v>3</v>
      </c>
      <c r="L9" s="23" t="s">
        <v>36</v>
      </c>
      <c r="M9" s="23" t="s">
        <v>59</v>
      </c>
    </row>
    <row r="10" spans="5:13" x14ac:dyDescent="0.25">
      <c r="F10" s="17"/>
      <c r="G10" s="17" t="s">
        <v>5</v>
      </c>
      <c r="H10" s="17"/>
      <c r="I10" s="17"/>
      <c r="J10" s="17"/>
      <c r="K10" s="17"/>
      <c r="L10" s="4"/>
    </row>
    <row r="11" spans="5:13" x14ac:dyDescent="0.25">
      <c r="F11" s="3"/>
      <c r="G11" s="24" t="s">
        <v>6</v>
      </c>
      <c r="H11" s="3"/>
      <c r="I11" s="25"/>
      <c r="J11" s="25"/>
      <c r="K11" s="25"/>
      <c r="L11" s="25"/>
      <c r="M11" s="19"/>
    </row>
    <row r="12" spans="5:13" x14ac:dyDescent="0.25">
      <c r="F12" s="3"/>
      <c r="G12" s="24"/>
      <c r="H12" s="3" t="s">
        <v>25</v>
      </c>
      <c r="I12" s="25">
        <v>17167.060000000001</v>
      </c>
      <c r="J12" s="25">
        <v>10000</v>
      </c>
      <c r="K12" s="25">
        <v>23325.51</v>
      </c>
      <c r="L12" s="25">
        <v>17912</v>
      </c>
      <c r="M12" s="25">
        <v>17912.13</v>
      </c>
    </row>
    <row r="13" spans="5:13" x14ac:dyDescent="0.25">
      <c r="F13" s="3"/>
      <c r="G13" s="24"/>
      <c r="H13" s="3" t="s">
        <v>26</v>
      </c>
      <c r="I13" s="25">
        <v>70000</v>
      </c>
      <c r="J13" s="25">
        <v>70000</v>
      </c>
      <c r="K13" s="25">
        <v>70000</v>
      </c>
      <c r="L13" s="25">
        <v>0</v>
      </c>
      <c r="M13" s="25">
        <v>0</v>
      </c>
    </row>
    <row r="14" spans="5:13" x14ac:dyDescent="0.25">
      <c r="F14" s="3"/>
      <c r="G14" s="24"/>
      <c r="H14" s="3" t="s">
        <v>67</v>
      </c>
      <c r="I14" s="25">
        <v>14698.71</v>
      </c>
      <c r="J14" s="25">
        <v>54200</v>
      </c>
      <c r="K14" s="25">
        <v>10995.14</v>
      </c>
      <c r="L14" s="25">
        <v>43642</v>
      </c>
      <c r="M14" s="25">
        <v>43642</v>
      </c>
    </row>
    <row r="15" spans="5:13" x14ac:dyDescent="0.25">
      <c r="F15" s="3"/>
      <c r="G15" s="24"/>
      <c r="H15" s="3" t="s">
        <v>62</v>
      </c>
      <c r="I15" s="25">
        <v>4438</v>
      </c>
      <c r="J15" s="25">
        <v>4438</v>
      </c>
      <c r="K15" s="25">
        <v>4437.7700000000004</v>
      </c>
      <c r="L15" s="25">
        <v>4438</v>
      </c>
      <c r="M15" s="25">
        <v>4437.7700000000004</v>
      </c>
    </row>
    <row r="16" spans="5:13" x14ac:dyDescent="0.25">
      <c r="F16" s="3"/>
      <c r="G16" s="24"/>
      <c r="H16" s="3" t="s">
        <v>63</v>
      </c>
      <c r="I16" s="25">
        <v>1721</v>
      </c>
      <c r="J16" s="25">
        <v>1721</v>
      </c>
      <c r="K16" s="25">
        <v>1720.5</v>
      </c>
      <c r="L16" s="25">
        <v>1720.5</v>
      </c>
      <c r="M16" s="25">
        <v>1720.5</v>
      </c>
    </row>
    <row r="17" spans="5:13" x14ac:dyDescent="0.25">
      <c r="F17" s="3"/>
      <c r="G17" s="24"/>
      <c r="H17" s="3" t="s">
        <v>65</v>
      </c>
      <c r="I17" s="25">
        <v>35501.25</v>
      </c>
      <c r="J17" s="25">
        <v>36500</v>
      </c>
      <c r="K17" s="25">
        <v>35526.25</v>
      </c>
      <c r="L17" s="25">
        <v>19335</v>
      </c>
      <c r="M17" s="25">
        <v>19334.830000000002</v>
      </c>
    </row>
    <row r="18" spans="5:13" x14ac:dyDescent="0.25">
      <c r="F18" s="3"/>
      <c r="G18" s="24"/>
      <c r="H18" s="3" t="s">
        <v>66</v>
      </c>
      <c r="I18" s="25">
        <v>7417</v>
      </c>
      <c r="J18" s="25">
        <v>8000</v>
      </c>
      <c r="K18" s="25">
        <v>7417.27</v>
      </c>
      <c r="L18" s="25">
        <v>0</v>
      </c>
      <c r="M18" s="25">
        <v>0</v>
      </c>
    </row>
    <row r="19" spans="5:13" ht="15" x14ac:dyDescent="0.4">
      <c r="F19" s="3"/>
      <c r="G19" s="24"/>
      <c r="H19" s="3" t="s">
        <v>27</v>
      </c>
      <c r="I19" s="26">
        <v>238075.07</v>
      </c>
      <c r="J19" s="26">
        <v>224952</v>
      </c>
      <c r="K19" s="26">
        <v>214567.34</v>
      </c>
      <c r="L19" s="26">
        <v>245518</v>
      </c>
      <c r="M19" s="26">
        <v>245517.56</v>
      </c>
    </row>
    <row r="20" spans="5:13" x14ac:dyDescent="0.25">
      <c r="F20" s="3"/>
      <c r="G20" s="24"/>
      <c r="H20" s="3" t="s">
        <v>28</v>
      </c>
      <c r="I20" s="25">
        <f>SUM(I12:I19)</f>
        <v>389018.08999999997</v>
      </c>
      <c r="J20" s="25">
        <v>409811</v>
      </c>
      <c r="K20" s="25">
        <f>SUM(K12:K19)</f>
        <v>367989.77999999997</v>
      </c>
      <c r="L20" s="25">
        <f>SUM(L12:L19)</f>
        <v>332565.5</v>
      </c>
      <c r="M20" s="25">
        <f>SUM(M12:M19)</f>
        <v>332564.79000000004</v>
      </c>
    </row>
    <row r="21" spans="5:13" x14ac:dyDescent="0.25">
      <c r="E21" s="27"/>
      <c r="F21" s="3"/>
      <c r="G21" s="24" t="s">
        <v>33</v>
      </c>
      <c r="H21" s="3"/>
      <c r="I21" s="25">
        <v>746</v>
      </c>
      <c r="J21" s="25">
        <v>0</v>
      </c>
      <c r="K21" s="25">
        <v>745.32</v>
      </c>
      <c r="L21" s="25">
        <v>0</v>
      </c>
      <c r="M21" s="25">
        <v>0</v>
      </c>
    </row>
    <row r="22" spans="5:13" x14ac:dyDescent="0.25">
      <c r="E22" s="27"/>
      <c r="F22" s="3"/>
      <c r="G22" s="24" t="s">
        <v>34</v>
      </c>
      <c r="H22" s="3"/>
      <c r="I22" s="25">
        <v>43036.88</v>
      </c>
      <c r="J22" s="25">
        <v>4669</v>
      </c>
      <c r="K22" s="25">
        <v>40981.879999999997</v>
      </c>
      <c r="L22" s="25">
        <v>30184</v>
      </c>
      <c r="M22" s="25">
        <v>30184.38</v>
      </c>
    </row>
    <row r="23" spans="5:13" x14ac:dyDescent="0.25">
      <c r="E23" s="27"/>
      <c r="F23" s="3"/>
      <c r="G23" s="24" t="s">
        <v>29</v>
      </c>
      <c r="H23" s="3"/>
      <c r="I23" s="25">
        <v>35896.589999999997</v>
      </c>
      <c r="J23" s="25">
        <v>27602</v>
      </c>
      <c r="K23" s="25">
        <v>39387.83</v>
      </c>
      <c r="L23" s="25">
        <v>27602</v>
      </c>
      <c r="M23" s="25">
        <v>27601.68</v>
      </c>
    </row>
    <row r="24" spans="5:13" x14ac:dyDescent="0.25">
      <c r="F24" s="3"/>
      <c r="G24" s="24" t="s">
        <v>7</v>
      </c>
      <c r="H24" s="3"/>
      <c r="I24" s="25">
        <v>12193.62</v>
      </c>
      <c r="J24" s="25">
        <v>10000</v>
      </c>
      <c r="K24" s="25">
        <v>15375.66</v>
      </c>
      <c r="L24" s="25">
        <v>11553</v>
      </c>
      <c r="M24" s="25">
        <v>11552.74</v>
      </c>
    </row>
    <row r="25" spans="5:13" x14ac:dyDescent="0.25">
      <c r="F25" s="3"/>
      <c r="G25" s="24" t="s">
        <v>30</v>
      </c>
      <c r="H25" s="3"/>
      <c r="I25" s="25">
        <v>24839.119999999999</v>
      </c>
      <c r="J25" s="38">
        <v>0</v>
      </c>
      <c r="K25" s="25">
        <v>14.12</v>
      </c>
      <c r="L25" s="25">
        <v>35588</v>
      </c>
      <c r="M25" s="25">
        <v>35588.449999999997</v>
      </c>
    </row>
    <row r="26" spans="5:13" x14ac:dyDescent="0.25">
      <c r="G26" s="17" t="s">
        <v>8</v>
      </c>
      <c r="H26" s="17"/>
      <c r="I26" s="28">
        <f>SUM(I20:I25)</f>
        <v>505730.29999999993</v>
      </c>
      <c r="J26" s="29">
        <f>SUM(J20:J25)</f>
        <v>452082</v>
      </c>
      <c r="K26" s="28">
        <f>SUM(K20:K25)</f>
        <v>464494.58999999997</v>
      </c>
      <c r="L26" s="29">
        <f>SUM(L20:L25)</f>
        <v>437492.5</v>
      </c>
      <c r="M26" s="28">
        <f>SUM(M20:M25)</f>
        <v>437492.04000000004</v>
      </c>
    </row>
    <row r="27" spans="5:13" ht="8.25" customHeight="1" x14ac:dyDescent="0.25">
      <c r="G27" s="17"/>
      <c r="H27" s="17"/>
      <c r="I27" s="18"/>
      <c r="J27" s="39"/>
      <c r="K27" s="18"/>
      <c r="L27" s="42"/>
      <c r="M27" s="18"/>
    </row>
    <row r="28" spans="5:13" x14ac:dyDescent="0.25">
      <c r="F28" s="30"/>
      <c r="G28" s="17" t="s">
        <v>9</v>
      </c>
      <c r="H28" s="3"/>
      <c r="I28" s="18"/>
      <c r="J28" s="39"/>
      <c r="K28" s="18"/>
      <c r="L28" s="42"/>
      <c r="M28" s="18"/>
    </row>
    <row r="29" spans="5:13" x14ac:dyDescent="0.25">
      <c r="F29" s="3"/>
      <c r="G29" s="3" t="s">
        <v>10</v>
      </c>
      <c r="H29" s="3"/>
      <c r="I29" s="25">
        <v>147759.45000000001</v>
      </c>
      <c r="J29" s="25">
        <v>147759</v>
      </c>
      <c r="K29" s="25">
        <v>147759.45000000001</v>
      </c>
      <c r="L29" s="25">
        <v>147759.45000000001</v>
      </c>
      <c r="M29" s="25">
        <v>147759.45000000001</v>
      </c>
    </row>
    <row r="30" spans="5:13" x14ac:dyDescent="0.25">
      <c r="F30" s="3"/>
      <c r="G30" s="3" t="s">
        <v>11</v>
      </c>
      <c r="H30" s="3"/>
      <c r="I30" s="25">
        <v>-15056.2</v>
      </c>
      <c r="J30" s="25">
        <v>-14306</v>
      </c>
      <c r="K30" s="25">
        <v>-15056.2</v>
      </c>
      <c r="L30" s="25">
        <v>-14306.2</v>
      </c>
      <c r="M30" s="25">
        <v>-14306.2</v>
      </c>
    </row>
    <row r="31" spans="5:13" x14ac:dyDescent="0.25">
      <c r="G31" s="17" t="s">
        <v>12</v>
      </c>
      <c r="H31" s="17"/>
      <c r="I31" s="31">
        <f>SUM(I29:I30)</f>
        <v>132703.25</v>
      </c>
      <c r="J31" s="32">
        <f t="shared" ref="J31" si="0">SUM(J29:J30)</f>
        <v>133453</v>
      </c>
      <c r="K31" s="31">
        <f>SUM(K29:K30)</f>
        <v>132703.25</v>
      </c>
      <c r="L31" s="32">
        <f>SUM(L29:L30)</f>
        <v>133453.25</v>
      </c>
      <c r="M31" s="31">
        <f>SUM(M29:M30)</f>
        <v>133453.25</v>
      </c>
    </row>
    <row r="32" spans="5:13" ht="7.5" customHeight="1" x14ac:dyDescent="0.25">
      <c r="G32" s="17"/>
      <c r="H32" s="17"/>
      <c r="I32" s="33"/>
      <c r="J32" s="40"/>
      <c r="K32" s="33"/>
      <c r="L32" s="43"/>
      <c r="M32" s="33"/>
    </row>
    <row r="33" spans="6:13" ht="15" customHeight="1" x14ac:dyDescent="0.25">
      <c r="F33" s="3"/>
      <c r="G33" s="24" t="s">
        <v>31</v>
      </c>
      <c r="H33" s="34"/>
      <c r="I33" s="41">
        <v>44580.28</v>
      </c>
      <c r="J33" s="25">
        <v>37018</v>
      </c>
      <c r="K33" s="41">
        <v>44421.07</v>
      </c>
      <c r="L33" s="41">
        <v>43178</v>
      </c>
      <c r="M33" s="41">
        <v>43178.43</v>
      </c>
    </row>
    <row r="34" spans="6:13" ht="13.8" thickBot="1" x14ac:dyDescent="0.3">
      <c r="G34" s="17" t="s">
        <v>13</v>
      </c>
      <c r="H34" s="17"/>
      <c r="I34" s="35">
        <f>I26+I31+I33</f>
        <v>683013.83</v>
      </c>
      <c r="J34" s="36">
        <f>J26+J31+J33</f>
        <v>622553</v>
      </c>
      <c r="K34" s="35">
        <f>K26+K31+K33</f>
        <v>641618.90999999992</v>
      </c>
      <c r="L34" s="36">
        <f>L26+L31+L33</f>
        <v>614123.75</v>
      </c>
      <c r="M34" s="35">
        <f>M26+M31+M33</f>
        <v>614123.72000000009</v>
      </c>
    </row>
    <row r="35" spans="6:13" ht="13.8" thickTop="1" x14ac:dyDescent="0.25">
      <c r="F35" s="3"/>
      <c r="G35" s="3"/>
      <c r="H35" s="3"/>
      <c r="I35" s="18"/>
      <c r="J35" s="39"/>
      <c r="K35" s="18"/>
      <c r="L35" s="42"/>
      <c r="M35" s="18"/>
    </row>
    <row r="36" spans="6:13" x14ac:dyDescent="0.25">
      <c r="F36" s="17" t="s">
        <v>14</v>
      </c>
      <c r="G36" s="17"/>
      <c r="H36" s="17"/>
      <c r="I36" s="37"/>
      <c r="J36" s="39"/>
      <c r="K36" s="37"/>
      <c r="L36" s="37"/>
      <c r="M36" s="37"/>
    </row>
    <row r="37" spans="6:13" x14ac:dyDescent="0.25">
      <c r="G37" s="17" t="s">
        <v>15</v>
      </c>
      <c r="H37" s="17"/>
      <c r="I37" s="25"/>
      <c r="J37" s="39"/>
      <c r="K37" s="25"/>
      <c r="L37" s="25"/>
      <c r="M37" s="25"/>
    </row>
    <row r="38" spans="6:13" x14ac:dyDescent="0.25">
      <c r="G38" s="24" t="s">
        <v>16</v>
      </c>
      <c r="H38" s="3"/>
      <c r="I38" s="25">
        <v>5182.66</v>
      </c>
      <c r="J38" s="25">
        <v>10922</v>
      </c>
      <c r="K38" s="25">
        <v>3061.26</v>
      </c>
      <c r="L38" s="25">
        <v>2979</v>
      </c>
      <c r="M38" s="25">
        <v>2979.06</v>
      </c>
    </row>
    <row r="39" spans="6:13" x14ac:dyDescent="0.25">
      <c r="G39" s="24" t="s">
        <v>32</v>
      </c>
      <c r="H39" s="3"/>
      <c r="I39" s="25">
        <v>14698.71</v>
      </c>
      <c r="J39" s="25">
        <v>54200</v>
      </c>
      <c r="K39" s="25">
        <v>10995.14</v>
      </c>
      <c r="L39" s="25">
        <v>43642</v>
      </c>
      <c r="M39" s="25">
        <v>43641.82</v>
      </c>
    </row>
    <row r="40" spans="6:13" x14ac:dyDescent="0.25">
      <c r="G40" s="24" t="s">
        <v>61</v>
      </c>
      <c r="H40" s="3"/>
      <c r="I40" s="25">
        <v>17167.060000000001</v>
      </c>
      <c r="J40" s="25">
        <v>10000</v>
      </c>
      <c r="K40" s="25">
        <v>23325.51</v>
      </c>
      <c r="L40" s="25">
        <v>17912</v>
      </c>
      <c r="M40" s="25">
        <v>17912.13</v>
      </c>
    </row>
    <row r="41" spans="6:13" x14ac:dyDescent="0.25">
      <c r="G41" s="24" t="s">
        <v>60</v>
      </c>
      <c r="H41" s="3"/>
      <c r="I41" s="25">
        <v>-3068.83</v>
      </c>
      <c r="J41" s="25">
        <v>100</v>
      </c>
      <c r="K41" s="25">
        <v>14476.72</v>
      </c>
      <c r="L41" s="25">
        <v>-7209</v>
      </c>
      <c r="M41" s="25">
        <v>-7208.66</v>
      </c>
    </row>
    <row r="42" spans="6:13" x14ac:dyDescent="0.25">
      <c r="G42" s="24" t="s">
        <v>64</v>
      </c>
      <c r="H42" s="3"/>
      <c r="I42" s="25">
        <v>3071.58</v>
      </c>
      <c r="J42" s="25">
        <v>2140</v>
      </c>
      <c r="K42" s="25">
        <v>2819.09</v>
      </c>
      <c r="L42" s="25">
        <v>2791</v>
      </c>
      <c r="M42" s="25">
        <v>2791.41</v>
      </c>
    </row>
    <row r="43" spans="6:13" x14ac:dyDescent="0.25">
      <c r="G43" s="17" t="s">
        <v>17</v>
      </c>
      <c r="H43" s="17"/>
      <c r="I43" s="31">
        <f>SUM(I38:I42)</f>
        <v>37051.18</v>
      </c>
      <c r="J43" s="32">
        <f t="shared" ref="J43" si="1">SUM(J38:J42)</f>
        <v>77362</v>
      </c>
      <c r="K43" s="31">
        <f>SUM(K38:K42)</f>
        <v>54677.72</v>
      </c>
      <c r="L43" s="32">
        <f>SUM(L38:L42)</f>
        <v>60115</v>
      </c>
      <c r="M43" s="31">
        <f>SUM(M38:M42)</f>
        <v>60115.759999999995</v>
      </c>
    </row>
    <row r="44" spans="6:13" x14ac:dyDescent="0.25">
      <c r="F44" s="17"/>
      <c r="G44" s="17" t="s">
        <v>18</v>
      </c>
      <c r="H44" s="17"/>
      <c r="I44" s="18"/>
      <c r="J44" s="39"/>
      <c r="K44" s="18"/>
      <c r="L44" s="42"/>
      <c r="M44" s="18"/>
    </row>
    <row r="45" spans="6:13" x14ac:dyDescent="0.25">
      <c r="G45" s="24" t="s">
        <v>37</v>
      </c>
      <c r="H45" s="3"/>
      <c r="I45" s="25">
        <v>554500.23</v>
      </c>
      <c r="J45" s="25">
        <v>554008</v>
      </c>
      <c r="K45" s="25">
        <v>554492.23</v>
      </c>
      <c r="L45" s="25">
        <v>353971</v>
      </c>
      <c r="M45" s="25">
        <v>353970.52</v>
      </c>
    </row>
    <row r="46" spans="6:13" x14ac:dyDescent="0.25">
      <c r="F46" s="5"/>
      <c r="G46" s="24" t="s">
        <v>19</v>
      </c>
      <c r="H46" s="3"/>
      <c r="I46" s="25">
        <v>91461.72</v>
      </c>
      <c r="J46" s="25">
        <v>-8818</v>
      </c>
      <c r="K46" s="25">
        <v>32448.52</v>
      </c>
      <c r="L46" s="25">
        <v>200037</v>
      </c>
      <c r="M46" s="25">
        <v>200037.21</v>
      </c>
    </row>
    <row r="47" spans="6:13" x14ac:dyDescent="0.25">
      <c r="F47" s="17"/>
      <c r="G47" s="17" t="s">
        <v>20</v>
      </c>
      <c r="H47" s="17"/>
      <c r="I47" s="28">
        <f>SUM(I45:I46)</f>
        <v>645961.94999999995</v>
      </c>
      <c r="J47" s="29">
        <v>545190</v>
      </c>
      <c r="K47" s="28">
        <f>SUM(K45:K46)</f>
        <v>586940.75</v>
      </c>
      <c r="L47" s="29">
        <f>SUM(L45:L46)</f>
        <v>554008</v>
      </c>
      <c r="M47" s="28">
        <f>SUM(M45:M46)</f>
        <v>554007.73</v>
      </c>
    </row>
    <row r="48" spans="6:13" ht="13.8" thickBot="1" x14ac:dyDescent="0.3">
      <c r="F48" s="17"/>
      <c r="G48" s="17" t="s">
        <v>21</v>
      </c>
      <c r="H48" s="17"/>
      <c r="I48" s="35">
        <f>I43+I47</f>
        <v>683013.13</v>
      </c>
      <c r="J48" s="36">
        <f t="shared" ref="J48" si="2">J43+J47</f>
        <v>622552</v>
      </c>
      <c r="K48" s="35">
        <f>K43+K47</f>
        <v>641618.47</v>
      </c>
      <c r="L48" s="36">
        <f>L43+L47</f>
        <v>614123</v>
      </c>
      <c r="M48" s="35">
        <f>M43+M47</f>
        <v>614123.49</v>
      </c>
    </row>
    <row r="49" spans="6:11" ht="13.8" thickTop="1" x14ac:dyDescent="0.25">
      <c r="F49" s="17"/>
      <c r="G49" s="17"/>
      <c r="H49" s="17"/>
      <c r="I49" s="17"/>
      <c r="J49" s="18"/>
    </row>
    <row r="50" spans="6:11" x14ac:dyDescent="0.25">
      <c r="K50" s="25"/>
    </row>
  </sheetData>
  <mergeCells count="4">
    <mergeCell ref="E4:L4"/>
    <mergeCell ref="E5:L5"/>
    <mergeCell ref="E3:L3"/>
    <mergeCell ref="I8:L8"/>
  </mergeCells>
  <printOptions horizontalCentered="1"/>
  <pageMargins left="0.25" right="0.25" top="0.75" bottom="0.5" header="0.5" footer="0.5"/>
  <pageSetup scale="80" orientation="landscape" horizontalDpi="4294967293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L37"/>
  <sheetViews>
    <sheetView topLeftCell="A3" zoomScale="85" zoomScaleNormal="85" workbookViewId="0">
      <selection activeCell="L32" sqref="L32"/>
    </sheetView>
  </sheetViews>
  <sheetFormatPr defaultRowHeight="13.2" x14ac:dyDescent="0.25"/>
  <cols>
    <col min="8" max="8" width="11.44140625" bestFit="1" customWidth="1"/>
    <col min="9" max="9" width="11.44140625" customWidth="1"/>
    <col min="11" max="12" width="9.109375" style="13"/>
  </cols>
  <sheetData>
    <row r="3" spans="1:12" x14ac:dyDescent="0.25">
      <c r="A3" s="44" t="s">
        <v>24</v>
      </c>
      <c r="B3" s="45"/>
      <c r="C3" s="45"/>
      <c r="D3" s="45"/>
      <c r="E3" s="45"/>
      <c r="F3" s="45"/>
      <c r="G3" s="45"/>
      <c r="H3" s="45"/>
      <c r="I3" s="8"/>
    </row>
    <row r="4" spans="1:12" x14ac:dyDescent="0.25">
      <c r="A4" s="44" t="s">
        <v>38</v>
      </c>
      <c r="B4" s="45"/>
      <c r="C4" s="45"/>
      <c r="D4" s="45"/>
      <c r="E4" s="45"/>
      <c r="F4" s="45"/>
      <c r="G4" s="45"/>
      <c r="H4" s="45"/>
      <c r="I4" s="8"/>
    </row>
    <row r="5" spans="1:12" x14ac:dyDescent="0.25">
      <c r="A5" s="49">
        <v>44926</v>
      </c>
      <c r="B5" s="49"/>
      <c r="C5" s="49"/>
      <c r="D5" s="49"/>
      <c r="E5" s="49"/>
      <c r="F5" s="49"/>
      <c r="G5" s="49"/>
      <c r="H5" s="49"/>
      <c r="I5" s="11"/>
    </row>
    <row r="6" spans="1:12" x14ac:dyDescent="0.25">
      <c r="A6" s="11"/>
      <c r="B6" s="11"/>
      <c r="C6" s="11"/>
      <c r="D6" s="11"/>
      <c r="E6" s="11"/>
      <c r="F6" s="11"/>
      <c r="G6" s="11"/>
      <c r="H6" s="49" t="s">
        <v>2</v>
      </c>
      <c r="I6" s="49"/>
      <c r="K6" s="50" t="s">
        <v>4</v>
      </c>
      <c r="L6" s="50"/>
    </row>
    <row r="7" spans="1:12" x14ac:dyDescent="0.25">
      <c r="H7" s="12" t="s">
        <v>57</v>
      </c>
      <c r="I7" s="12" t="s">
        <v>58</v>
      </c>
      <c r="K7" s="14" t="s">
        <v>57</v>
      </c>
      <c r="L7" s="14" t="s">
        <v>58</v>
      </c>
    </row>
    <row r="8" spans="1:12" x14ac:dyDescent="0.25">
      <c r="A8" s="4" t="s">
        <v>39</v>
      </c>
    </row>
    <row r="9" spans="1:12" x14ac:dyDescent="0.25">
      <c r="A9" s="3" t="s">
        <v>40</v>
      </c>
      <c r="H9" s="9">
        <f>BS!I47-BS!K47</f>
        <v>59021.199999999953</v>
      </c>
      <c r="I9" s="9">
        <f>BS!I46+(BS!I45-BS!M47)</f>
        <v>91954.22</v>
      </c>
      <c r="K9" s="13">
        <v>3012</v>
      </c>
      <c r="L9" s="13">
        <v>-8818</v>
      </c>
    </row>
    <row r="10" spans="1:12" x14ac:dyDescent="0.25">
      <c r="A10" s="4" t="s">
        <v>41</v>
      </c>
      <c r="H10" s="9"/>
      <c r="I10" s="9"/>
    </row>
    <row r="11" spans="1:12" x14ac:dyDescent="0.25">
      <c r="A11" s="6" t="s">
        <v>42</v>
      </c>
      <c r="H11" s="9">
        <f>BS!K30-BS!I30</f>
        <v>0</v>
      </c>
      <c r="I11" s="9">
        <f>BS!M30-BS!I30</f>
        <v>750</v>
      </c>
      <c r="K11" s="13">
        <v>0</v>
      </c>
      <c r="L11" s="13">
        <v>0</v>
      </c>
    </row>
    <row r="12" spans="1:12" x14ac:dyDescent="0.25">
      <c r="A12" s="3"/>
      <c r="H12" s="9"/>
      <c r="I12" s="9"/>
    </row>
    <row r="13" spans="1:12" x14ac:dyDescent="0.25">
      <c r="A13" s="4" t="s">
        <v>43</v>
      </c>
      <c r="H13" s="9"/>
      <c r="I13" s="9"/>
    </row>
    <row r="14" spans="1:12" x14ac:dyDescent="0.25">
      <c r="A14" s="6" t="s">
        <v>44</v>
      </c>
      <c r="H14" s="9">
        <f>(BS!K21+BS!K22)-(BS!I21+BS!I22)</f>
        <v>-2055.6800000000003</v>
      </c>
      <c r="I14" s="9">
        <f>(BS!M21+BS!M22)-(BS!I21+BS!I22)</f>
        <v>-13598.499999999996</v>
      </c>
      <c r="K14" s="13">
        <v>0</v>
      </c>
      <c r="L14" s="13">
        <v>25515</v>
      </c>
    </row>
    <row r="15" spans="1:12" x14ac:dyDescent="0.25">
      <c r="A15" s="6" t="s">
        <v>29</v>
      </c>
      <c r="H15" s="9">
        <f>BS!K23-BS!I23</f>
        <v>3491.2400000000052</v>
      </c>
      <c r="I15" s="9">
        <f>BS!M23-BS!I23</f>
        <v>-8294.9099999999962</v>
      </c>
      <c r="K15" s="13">
        <v>1000</v>
      </c>
    </row>
    <row r="16" spans="1:12" x14ac:dyDescent="0.25">
      <c r="A16" s="6" t="s">
        <v>7</v>
      </c>
      <c r="H16" s="9">
        <f>BS!K24-BS!I24</f>
        <v>3182.0399999999991</v>
      </c>
      <c r="I16" s="9">
        <f>BS!M24-BS!I24</f>
        <v>-640.88000000000102</v>
      </c>
      <c r="K16" s="13">
        <v>1500</v>
      </c>
      <c r="L16" s="13">
        <v>1553</v>
      </c>
    </row>
    <row r="17" spans="1:12" x14ac:dyDescent="0.25">
      <c r="A17" s="6" t="s">
        <v>30</v>
      </c>
      <c r="H17" s="9">
        <f>BS!K25-BS!I25</f>
        <v>-24825</v>
      </c>
      <c r="I17" s="9">
        <f>BS!M25-BS!I25</f>
        <v>10749.329999999998</v>
      </c>
      <c r="K17" s="13">
        <v>0</v>
      </c>
      <c r="L17" s="13">
        <v>35888</v>
      </c>
    </row>
    <row r="18" spans="1:12" x14ac:dyDescent="0.25">
      <c r="A18" s="6" t="s">
        <v>31</v>
      </c>
      <c r="H18" s="9">
        <f>SUM(BS!K33-BS!I33)</f>
        <v>-159.20999999999913</v>
      </c>
      <c r="I18" s="9">
        <f>SUM(BS!M33-BS!I33)</f>
        <v>-1401.8499999999985</v>
      </c>
      <c r="K18" s="13">
        <v>0</v>
      </c>
      <c r="L18" s="13">
        <v>6160</v>
      </c>
    </row>
    <row r="19" spans="1:12" x14ac:dyDescent="0.25">
      <c r="A19" s="6" t="s">
        <v>45</v>
      </c>
      <c r="H19" s="9">
        <f>BS!I38-BS!K38</f>
        <v>2121.3999999999996</v>
      </c>
      <c r="I19" s="9">
        <f>BS!I38-BS!M38</f>
        <v>2203.6</v>
      </c>
      <c r="K19" s="13">
        <v>-12200</v>
      </c>
      <c r="L19" s="13">
        <v>7943</v>
      </c>
    </row>
    <row r="20" spans="1:12" x14ac:dyDescent="0.25">
      <c r="A20" s="6" t="s">
        <v>51</v>
      </c>
      <c r="H20" s="9">
        <f>(BS!I40+ BS!I41)-(BS!K40+BS!K41)</f>
        <v>-23703.999999999993</v>
      </c>
      <c r="I20" s="9">
        <f>(BS!I40+BS!I41)-(BS!M40+BS!M41)</f>
        <v>3394.76</v>
      </c>
      <c r="K20" s="13">
        <v>-23400</v>
      </c>
      <c r="L20" s="13">
        <v>-603</v>
      </c>
    </row>
    <row r="21" spans="1:12" x14ac:dyDescent="0.25">
      <c r="A21" s="6" t="s">
        <v>52</v>
      </c>
      <c r="H21" s="9">
        <f>BS!I39-BS!K39</f>
        <v>3703.5699999999997</v>
      </c>
      <c r="I21" s="9">
        <f>BS!I39-BS!M39</f>
        <v>-28943.11</v>
      </c>
      <c r="K21" s="13">
        <v>34900</v>
      </c>
      <c r="L21" s="13">
        <v>10558</v>
      </c>
    </row>
    <row r="22" spans="1:12" x14ac:dyDescent="0.25">
      <c r="A22" s="6" t="s">
        <v>35</v>
      </c>
      <c r="H22" s="10">
        <f>BS!I42-BS!K42</f>
        <v>252.48999999999978</v>
      </c>
      <c r="I22" s="10">
        <f>BS!I42-BS!M42</f>
        <v>280.17000000000007</v>
      </c>
      <c r="L22" s="13">
        <v>-651</v>
      </c>
    </row>
    <row r="23" spans="1:12" x14ac:dyDescent="0.25">
      <c r="A23" s="4" t="s">
        <v>46</v>
      </c>
      <c r="H23" s="9">
        <f>SUM(H9:H22)</f>
        <v>21028.049999999967</v>
      </c>
      <c r="I23" s="9">
        <f>SUM(I9:I22)</f>
        <v>56452.83</v>
      </c>
      <c r="K23" s="15">
        <v>4812</v>
      </c>
      <c r="L23" s="15">
        <v>772245</v>
      </c>
    </row>
    <row r="24" spans="1:12" x14ac:dyDescent="0.25">
      <c r="A24" s="4"/>
      <c r="H24" s="9"/>
      <c r="I24" s="9"/>
    </row>
    <row r="25" spans="1:12" x14ac:dyDescent="0.25">
      <c r="A25" s="4" t="s">
        <v>47</v>
      </c>
      <c r="H25" s="9"/>
      <c r="I25" s="9"/>
    </row>
    <row r="26" spans="1:12" x14ac:dyDescent="0.25">
      <c r="A26" s="6" t="s">
        <v>48</v>
      </c>
      <c r="H26" s="9">
        <f>BS!K29-BS!I29</f>
        <v>0</v>
      </c>
      <c r="I26" s="9">
        <f>BS!M29-BS!I29</f>
        <v>0</v>
      </c>
      <c r="K26" s="13">
        <v>0</v>
      </c>
      <c r="L26" s="16">
        <v>0</v>
      </c>
    </row>
    <row r="27" spans="1:12" x14ac:dyDescent="0.25">
      <c r="A27" s="3"/>
      <c r="H27" s="9"/>
      <c r="I27" s="9"/>
    </row>
    <row r="28" spans="1:12" x14ac:dyDescent="0.25">
      <c r="A28" s="4" t="s">
        <v>49</v>
      </c>
      <c r="H28" s="9"/>
      <c r="I28" s="9"/>
    </row>
    <row r="29" spans="1:12" x14ac:dyDescent="0.25">
      <c r="A29" s="6" t="s">
        <v>53</v>
      </c>
      <c r="H29" s="9">
        <v>0</v>
      </c>
      <c r="I29" s="9">
        <v>0</v>
      </c>
      <c r="K29" s="16">
        <v>0</v>
      </c>
      <c r="L29" s="16">
        <v>0</v>
      </c>
    </row>
    <row r="30" spans="1:12" x14ac:dyDescent="0.25">
      <c r="A30" s="7"/>
      <c r="H30" s="9"/>
      <c r="I30" s="9"/>
    </row>
    <row r="31" spans="1:12" x14ac:dyDescent="0.25">
      <c r="A31" s="4" t="s">
        <v>50</v>
      </c>
      <c r="H31" s="9">
        <f>H23+H26+H29</f>
        <v>21028.049999999967</v>
      </c>
      <c r="I31" s="9">
        <f>I23+I26+I29</f>
        <v>56452.83</v>
      </c>
      <c r="K31" s="15">
        <v>4812</v>
      </c>
      <c r="L31" s="15">
        <v>77245</v>
      </c>
    </row>
    <row r="32" spans="1:12" x14ac:dyDescent="0.25">
      <c r="A32" s="4"/>
      <c r="H32" s="9"/>
      <c r="I32" s="9"/>
    </row>
    <row r="33" spans="1:12" x14ac:dyDescent="0.25">
      <c r="A33" s="4" t="s">
        <v>54</v>
      </c>
      <c r="H33" s="9">
        <f>BS!K20</f>
        <v>367989.77999999997</v>
      </c>
      <c r="I33" s="9">
        <f>BS!$M$20</f>
        <v>332564.79000000004</v>
      </c>
      <c r="K33" s="13">
        <v>404999</v>
      </c>
      <c r="L33" s="13">
        <v>332566</v>
      </c>
    </row>
    <row r="34" spans="1:12" x14ac:dyDescent="0.25">
      <c r="A34" s="4"/>
      <c r="H34" s="9"/>
      <c r="I34" s="9"/>
    </row>
    <row r="35" spans="1:12" x14ac:dyDescent="0.25">
      <c r="A35" s="4" t="s">
        <v>55</v>
      </c>
      <c r="H35" s="9">
        <f>H31+H33</f>
        <v>389017.82999999996</v>
      </c>
      <c r="I35" s="9">
        <f>I31+I33</f>
        <v>389017.62000000005</v>
      </c>
      <c r="K35" s="15">
        <v>409811</v>
      </c>
      <c r="L35" s="15">
        <f>L31+L33</f>
        <v>409811</v>
      </c>
    </row>
    <row r="36" spans="1:12" x14ac:dyDescent="0.25">
      <c r="H36" s="9"/>
      <c r="I36" s="9"/>
    </row>
    <row r="37" spans="1:12" x14ac:dyDescent="0.25">
      <c r="A37" s="5" t="s">
        <v>56</v>
      </c>
      <c r="H37" s="9">
        <f>H35-BS!I20</f>
        <v>-0.26000000000931323</v>
      </c>
      <c r="I37" s="9">
        <f>I35-BS!I20</f>
        <v>-0.46999999991385266</v>
      </c>
      <c r="K37" s="9"/>
      <c r="L37" s="9"/>
    </row>
  </sheetData>
  <mergeCells count="5">
    <mergeCell ref="A3:H3"/>
    <mergeCell ref="A4:H4"/>
    <mergeCell ref="A5:H5"/>
    <mergeCell ref="H6:I6"/>
    <mergeCell ref="K6:L6"/>
  </mergeCells>
  <pageMargins left="0.7" right="0.7" top="0.7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BS</vt:lpstr>
      <vt:lpstr>CF</vt:lpstr>
      <vt:lpstr>BS!Print_Area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Owner</cp:lastModifiedBy>
  <cp:lastPrinted>2011-07-13T14:10:14Z</cp:lastPrinted>
  <dcterms:created xsi:type="dcterms:W3CDTF">2009-06-10T22:28:54Z</dcterms:created>
  <dcterms:modified xsi:type="dcterms:W3CDTF">2023-01-18T18:12:25Z</dcterms:modified>
</cp:coreProperties>
</file>