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2-2022\"/>
    </mc:Choice>
  </mc:AlternateContent>
  <xr:revisionPtr revIDLastSave="0" documentId="13_ncr:1_{3C2374C9-0439-4861-97A2-48F7F90A90C1}" xr6:coauthVersionLast="47" xr6:coauthVersionMax="47" xr10:uidLastSave="{00000000-0000-0000-0000-000000000000}"/>
  <bookViews>
    <workbookView xWindow="528" yWindow="0" windowWidth="11520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I20" i="1" l="1"/>
  <c r="K47" i="1"/>
  <c r="K43" i="1"/>
  <c r="K48" i="1" s="1"/>
  <c r="K31" i="1"/>
  <c r="K20" i="1"/>
  <c r="K26" i="1" s="1"/>
  <c r="K34" i="1" s="1"/>
  <c r="L20" i="1"/>
  <c r="L26" i="1" s="1"/>
  <c r="L34" i="1" s="1"/>
  <c r="L31" i="1"/>
  <c r="L47" i="1" l="1"/>
  <c r="L43" i="1"/>
  <c r="L48" i="1" l="1"/>
  <c r="M47" i="1"/>
  <c r="M43" i="1"/>
  <c r="M31" i="1"/>
  <c r="M20" i="1"/>
  <c r="M26" i="1" s="1"/>
  <c r="I26" i="1"/>
  <c r="M34" i="1" l="1"/>
  <c r="M48" i="1"/>
  <c r="J26" i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8BD16D2A-3D9E-4C50-85FE-0506C8F05CE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2CC07946-5A19-499E-90CD-90D36150595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CA2A09FB-4B79-4825-B2CA-F3F3509A42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$16,167.97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032A80C7-6D0F-40EC-97A6-AB9D7550E28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K25" authorId="1" shapeId="0" xr:uid="{5A6D51C5-57E3-4F41-BB66-03ECB373A7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K33" authorId="2" shapeId="0" xr:uid="{EEDB4C67-5632-4435-9CCD-D0E722A5E6C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($44,141.07)</t>
        </r>
      </text>
    </comment>
    <comment ref="L33" authorId="2" shapeId="0" xr:uid="{5D999BCA-5C94-477E-943A-616131F2E11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($36,912.68)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41B8C3B0-B1B8-482D-9913-032EAC48D9A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2022/23 Calendar prizes</t>
        </r>
      </text>
    </comment>
    <comment ref="L39" authorId="0" shapeId="0" xr:uid="{3151FF27-34E1-4693-9F4F-1F19A109FCF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62CE225E-AAD5-4B94-B0CF-E5B9C0DD3B2B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<sst xmlns="http://schemas.openxmlformats.org/spreadsheetml/2006/main" count="77" uniqueCount="68">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</sst>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16" zoomScale="85" zoomScaleNormal="85" workbookViewId="0">
      <selection activeCell="L36" sqref="L36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44926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17167.060000000001</v>
      </c>
      <c r="J12" s="25">
        <v>10000</v>
      </c>
      <c r="K12" s="25">
        <v>23325.51</v>
      </c>
      <c r="L12" s="25">
        <v>17912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15454.71</v>
      </c>
      <c r="J14" s="25">
        <v>54200</v>
      </c>
      <c r="K14" s="25">
        <v>10995.14</v>
      </c>
      <c r="L14" s="25">
        <v>43642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4438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35501.25</v>
      </c>
      <c r="J17" s="25">
        <v>36500</v>
      </c>
      <c r="K17" s="25">
        <v>35526.25</v>
      </c>
      <c r="L17" s="25">
        <v>19335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7417</v>
      </c>
      <c r="J18" s="25">
        <v>8000</v>
      </c>
      <c r="K18" s="25">
        <v>7417.27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237314.07</v>
      </c>
      <c r="J19" s="26">
        <v>224952</v>
      </c>
      <c r="K19" s="26">
        <v>214567.34</v>
      </c>
      <c r="L19" s="26">
        <v>245518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389013.08999999997</v>
      </c>
      <c r="J20" s="25">
        <v>409811</v>
      </c>
      <c r="K20" s="25">
        <f>SUM(K12:K19)</f>
        <v>367989.77999999997</v>
      </c>
      <c r="L20" s="25">
        <f>SUM(L12:L19)</f>
        <v>332565.5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746</v>
      </c>
      <c r="J21" s="25">
        <v>0</v>
      </c>
      <c r="K21" s="25">
        <v>745.32</v>
      </c>
      <c r="L21" s="25">
        <v>0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43036.88</v>
      </c>
      <c r="J22" s="25">
        <v>4669</v>
      </c>
      <c r="K22" s="25">
        <v>40981.879999999997</v>
      </c>
      <c r="L22" s="25">
        <v>30184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35796.6</v>
      </c>
      <c r="J23" s="25">
        <v>27602</v>
      </c>
      <c r="K23" s="25">
        <v>39387.83</v>
      </c>
      <c r="L23" s="25">
        <v>27602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12193.62</v>
      </c>
      <c r="J24" s="25">
        <v>10000</v>
      </c>
      <c r="K24" s="25">
        <v>15375.66</v>
      </c>
      <c r="L24" s="25">
        <v>11553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26099.119999999999</v>
      </c>
      <c r="J25" s="38">
        <v>0</v>
      </c>
      <c r="K25" s="25">
        <v>14.12</v>
      </c>
      <c r="L25" s="25">
        <v>35588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506885.30999999994</v>
      </c>
      <c r="J26" s="29">
        <f>SUM(J20:J25)</f>
        <v>452082</v>
      </c>
      <c r="K26" s="28">
        <f>SUM(K20:K25)</f>
        <v>464494.58999999997</v>
      </c>
      <c r="L26" s="29">
        <f>SUM(L20:L25)</f>
        <v>437492.5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-15056.2</v>
      </c>
      <c r="J30" s="25">
        <v>-14306</v>
      </c>
      <c r="K30" s="25">
        <v>-15056.2</v>
      </c>
      <c r="L30" s="25">
        <v>-14306.2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132703.25</v>
      </c>
      <c r="J31" s="32">
        <f t="shared" ref="J31" si="0">SUM(J29:J30)</f>
        <v>133453</v>
      </c>
      <c r="K31" s="31">
        <f>SUM(K29:K30)</f>
        <v>132703.25</v>
      </c>
      <c r="L31" s="32">
        <f>SUM(L29:L30)</f>
        <v>133453.25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44580.28</v>
      </c>
      <c r="J33" s="25">
        <v>37018</v>
      </c>
      <c r="K33" s="41">
        <v>44421.07</v>
      </c>
      <c r="L33" s="41">
        <v>43178</v>
      </c>
      <c r="M33" s="41">
        <v>43178.43</v>
      </c>
    </row>
    <row r="34" spans="6:13" ht="13.8" thickBot="1" x14ac:dyDescent="0.3">
      <c r="G34" s="17" t="s">
        <v>13</v>
      </c>
      <c r="H34" s="17"/>
      <c r="I34" s="35">
        <f>I26+I31+I33</f>
        <v>684168.84</v>
      </c>
      <c r="J34" s="36">
        <f>J26+J31+J33</f>
        <v>622553</v>
      </c>
      <c r="K34" s="35">
        <f>K26+K31+K33</f>
        <v>641618.90999999992</v>
      </c>
      <c r="L34" s="36">
        <f>L26+L31+L33</f>
        <v>614123.75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5117.67</v>
      </c>
      <c r="J38" s="25">
        <v>10922</v>
      </c>
      <c r="K38" s="25">
        <v>3061.26</v>
      </c>
      <c r="L38" s="25">
        <v>2979</v>
      </c>
      <c r="M38" s="25">
        <v>2979.06</v>
      </c>
    </row>
    <row r="39" spans="6:13" x14ac:dyDescent="0.25">
      <c r="G39" s="24" t="s">
        <v>32</v>
      </c>
      <c r="H39" s="3"/>
      <c r="I39" s="25">
        <v>15454.71</v>
      </c>
      <c r="J39" s="25">
        <v>54200</v>
      </c>
      <c r="K39" s="25">
        <v>10995.14</v>
      </c>
      <c r="L39" s="25">
        <v>43642</v>
      </c>
      <c r="M39" s="25">
        <v>43641.82</v>
      </c>
    </row>
    <row r="40" spans="6:13" x14ac:dyDescent="0.25">
      <c r="G40" s="24" t="s">
        <v>61</v>
      </c>
      <c r="H40" s="3"/>
      <c r="I40" s="25">
        <v>17167.060000000001</v>
      </c>
      <c r="J40" s="25">
        <v>10000</v>
      </c>
      <c r="K40" s="25">
        <v>23325.51</v>
      </c>
      <c r="L40" s="25">
        <v>17912</v>
      </c>
      <c r="M40" s="25">
        <v>17912.13</v>
      </c>
    </row>
    <row r="41" spans="6:13" x14ac:dyDescent="0.25">
      <c r="G41" s="24" t="s">
        <v>60</v>
      </c>
      <c r="H41" s="3"/>
      <c r="I41" s="25">
        <v>-3068.83</v>
      </c>
      <c r="J41" s="25">
        <v>100</v>
      </c>
      <c r="K41" s="25">
        <v>14476.72</v>
      </c>
      <c r="L41" s="25">
        <v>-7209</v>
      </c>
      <c r="M41" s="25">
        <v>-7208.66</v>
      </c>
    </row>
    <row r="42" spans="6:13" x14ac:dyDescent="0.25">
      <c r="G42" s="24" t="s">
        <v>64</v>
      </c>
      <c r="H42" s="3"/>
      <c r="I42" s="25">
        <v>3071.58</v>
      </c>
      <c r="J42" s="25">
        <v>2140</v>
      </c>
      <c r="K42" s="25">
        <v>2819.09</v>
      </c>
      <c r="L42" s="25">
        <v>2791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37742.19</v>
      </c>
      <c r="J43" s="32">
        <f t="shared" ref="J43" si="1">SUM(J38:J42)</f>
        <v>77362</v>
      </c>
      <c r="K43" s="31">
        <f>SUM(K38:K42)</f>
        <v>54677.72</v>
      </c>
      <c r="L43" s="32">
        <f>SUM(L38:L42)</f>
        <v>60115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554500.23</v>
      </c>
      <c r="J45" s="25">
        <v>554008</v>
      </c>
      <c r="K45" s="25">
        <v>554492.23</v>
      </c>
      <c r="L45" s="25">
        <v>353971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91925.72</v>
      </c>
      <c r="J46" s="25">
        <v>-8818</v>
      </c>
      <c r="K46" s="25">
        <v>32448.52</v>
      </c>
      <c r="L46" s="25">
        <v>200037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646425.94999999995</v>
      </c>
      <c r="J47" s="29">
        <v>545190</v>
      </c>
      <c r="K47" s="28">
        <f>SUM(K45:K46)</f>
        <v>586940.75</v>
      </c>
      <c r="L47" s="29">
        <f>SUM(L45:L46)</f>
        <v>554008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684168.1399999999</v>
      </c>
      <c r="J48" s="36">
        <f t="shared" ref="J48" si="2">J43+J47</f>
        <v>622552</v>
      </c>
      <c r="K48" s="35">
        <f>K43+K47</f>
        <v>641618.47</v>
      </c>
      <c r="L48" s="36">
        <f>L43+L47</f>
        <v>614123</v>
      </c>
      <c r="M48" s="35">
        <f>M43+M47</f>
        <v>614123.49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44926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59485.199999999953</v>
      </c>
      <c r="I9" s="9">
        <f>BS!I46+(BS!I45-BS!M47)</f>
        <v>92418.22</v>
      </c>
      <c r="K9" s="13">
        <v>3012</v>
      </c>
      <c r="L9" s="13">
        <v>-8818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750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-2055.6800000000003</v>
      </c>
      <c r="I14" s="9">
        <f>(BS!M21+BS!M22)-(BS!I21+BS!I22)</f>
        <v>-13598.499999999996</v>
      </c>
      <c r="K14" s="13">
        <v>0</v>
      </c>
      <c r="L14" s="13">
        <v>25515</v>
      </c>
    </row>
    <row r="15" spans="1:12" x14ac:dyDescent="0.25">
      <c r="A15" s="6" t="s">
        <v>29</v>
      </c>
      <c r="H15" s="9">
        <f>BS!K23-BS!I23</f>
        <v>3591.2300000000032</v>
      </c>
      <c r="I15" s="9">
        <f>BS!M23-BS!I23</f>
        <v>-8194.9199999999983</v>
      </c>
      <c r="K15" s="13">
        <v>1000</v>
      </c>
    </row>
    <row r="16" spans="1:12" x14ac:dyDescent="0.25">
      <c r="A16" s="6" t="s">
        <v>7</v>
      </c>
      <c r="H16" s="9">
        <f>BS!K24-BS!I24</f>
        <v>3182.0399999999991</v>
      </c>
      <c r="I16" s="9">
        <f>BS!M24-BS!I24</f>
        <v>-640.88000000000102</v>
      </c>
      <c r="K16" s="13">
        <v>1500</v>
      </c>
      <c r="L16" s="13">
        <v>1553</v>
      </c>
    </row>
    <row r="17" spans="1:12" x14ac:dyDescent="0.25">
      <c r="A17" s="6" t="s">
        <v>30</v>
      </c>
      <c r="H17" s="9">
        <f>BS!K25-BS!I25</f>
        <v>-26085</v>
      </c>
      <c r="I17" s="9">
        <f>BS!M25-BS!I25</f>
        <v>9489.3299999999981</v>
      </c>
      <c r="K17" s="13">
        <v>0</v>
      </c>
      <c r="L17" s="13">
        <v>35888</v>
      </c>
    </row>
    <row r="18" spans="1:12" x14ac:dyDescent="0.25">
      <c r="A18" s="6" t="s">
        <v>31</v>
      </c>
      <c r="H18" s="9">
        <f>SUM(BS!K33-BS!I33)</f>
        <v>-159.20999999999913</v>
      </c>
      <c r="I18" s="9">
        <f>SUM(BS!M33-BS!I33)</f>
        <v>-1401.8499999999985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2056.41</v>
      </c>
      <c r="I19" s="9">
        <f>BS!I38-BS!M38</f>
        <v>2138.61</v>
      </c>
      <c r="K19" s="13">
        <v>-12200</v>
      </c>
      <c r="L19" s="13">
        <v>7943</v>
      </c>
    </row>
    <row r="20" spans="1:12" x14ac:dyDescent="0.25">
      <c r="A20" s="6" t="s">
        <v>51</v>
      </c>
      <c r="H20" s="9">
        <f>(BS!I40+ BS!I41)-(BS!K40+BS!K41)</f>
        <v>-23703.999999999993</v>
      </c>
      <c r="I20" s="9">
        <f>(BS!I40+BS!I41)-(BS!M40+BS!M41)</f>
        <v>3394.76</v>
      </c>
      <c r="K20" s="13">
        <v>-23400</v>
      </c>
      <c r="L20" s="13">
        <v>-603</v>
      </c>
    </row>
    <row r="21" spans="1:12" x14ac:dyDescent="0.25">
      <c r="A21" s="6" t="s">
        <v>52</v>
      </c>
      <c r="H21" s="9">
        <f>BS!I39-BS!K39</f>
        <v>4459.57</v>
      </c>
      <c r="I21" s="9">
        <f>BS!I39-BS!M39</f>
        <v>-28187.11</v>
      </c>
      <c r="K21" s="13">
        <v>34900</v>
      </c>
      <c r="L21" s="13">
        <v>10558</v>
      </c>
    </row>
    <row r="22" spans="1:12" x14ac:dyDescent="0.25">
      <c r="A22" s="6" t="s">
        <v>35</v>
      </c>
      <c r="H22" s="10">
        <f>BS!I42-BS!K42</f>
        <v>252.48999999999978</v>
      </c>
      <c r="I22" s="10">
        <f>BS!I42-BS!M42</f>
        <v>280.17000000000007</v>
      </c>
      <c r="L22" s="13">
        <v>-651</v>
      </c>
    </row>
    <row r="23" spans="1:12" x14ac:dyDescent="0.25">
      <c r="A23" s="4" t="s">
        <v>46</v>
      </c>
      <c r="H23" s="9">
        <f>SUM(H9:H22)</f>
        <v>21023.049999999967</v>
      </c>
      <c r="I23" s="9">
        <f>SUM(I9:I22)</f>
        <v>56447.829999999987</v>
      </c>
      <c r="K23" s="15">
        <v>4812</v>
      </c>
      <c r="L23" s="15">
        <v>772245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21023.049999999967</v>
      </c>
      <c r="I31" s="9">
        <f>I23+I26+I29</f>
        <v>56447.829999999987</v>
      </c>
      <c r="K31" s="15">
        <v>4812</v>
      </c>
      <c r="L31" s="15">
        <v>77245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367989.77999999997</v>
      </c>
      <c r="I33" s="9">
        <f>BS!$M$20</f>
        <v>332564.79000000004</v>
      </c>
      <c r="K33" s="13">
        <v>404999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389012.82999999996</v>
      </c>
      <c r="I35" s="9">
        <f>I31+I33</f>
        <v>389012.62</v>
      </c>
      <c r="K35" s="15">
        <v>409811</v>
      </c>
      <c r="L35" s="15">
        <f>L31+L33</f>
        <v>409811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-0.26000000000931323</v>
      </c>
      <c r="I37" s="9">
        <f>I35-BS!I20</f>
        <v>-0.46999999997206032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2023-02-06T19:01:45Z</dcterms:modified>
</cp:coreProperties>
</file>