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05-2023\"/>
    </mc:Choice>
  </mc:AlternateContent>
  <xr:revisionPtr revIDLastSave="0" documentId="13_ncr:1_{45B2E9C6-CC46-4ABF-BD6E-E9CF2AF12E8E}" xr6:coauthVersionLast="47" xr6:coauthVersionMax="47" xr10:uidLastSave="{00000000-0000-0000-0000-000000000000}"/>
  <bookViews>
    <workbookView xWindow="780" yWindow="0" windowWidth="9888" windowHeight="1236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BS!$E$1:$M$48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BS!$E$3:$L$49</definedName>
    <definedName name="Report" localSheetId="0">BS!$A$3:$L$49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L48" i="1" l="1"/>
  <c r="L47" i="1"/>
  <c r="L43" i="1"/>
  <c r="L31" i="1"/>
  <c r="L26" i="1"/>
  <c r="L34" i="1" s="1"/>
  <c r="L20" i="1"/>
  <c r="K47" i="1" l="1"/>
  <c r="K43" i="1"/>
  <c r="K48" i="1" s="1"/>
  <c r="K31" i="1"/>
  <c r="K20" i="1"/>
  <c r="K26" i="1" s="1"/>
  <c r="K34" i="1" s="1"/>
  <c r="M48" i="1" l="1"/>
  <c r="M47" i="1"/>
  <c r="M43" i="1"/>
  <c r="M31" i="1"/>
  <c r="M20" i="1"/>
  <c r="M26" i="1" s="1"/>
  <c r="M34" i="1" s="1"/>
  <c r="I20" i="1"/>
  <c r="I26" i="1" l="1"/>
  <c r="J26" i="1" l="1"/>
  <c r="J31" i="1" l="1"/>
  <c r="J43" i="1"/>
  <c r="J34" i="1" l="1"/>
  <c r="I43" i="1" l="1"/>
  <c r="I31" i="1" l="1"/>
  <c r="I34" i="1" s="1"/>
  <c r="I47" i="1"/>
  <c r="I48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8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1AFE1452-1ED5-42F6-937E-BF64963313B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0EB63DD6-BFF7-4AE2-B7C2-AD307400D4A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33BC439E-2C09-4C10-BB25-E3C0DF16962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A96ACFDF-A7CE-4A8C-8B68-31E608BBF6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A5DC3536-147C-4F40-893B-3EFB361847E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257D4110-D530-4DE1-816D-58DB429158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1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1" authorId="1" shapeId="0" xr:uid="{7759CC3E-3A96-4DF1-8B54-2FF2F67D939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1" authorId="1" shapeId="0" xr:uid="{FF931C20-CBC1-4949-85C4-62495CF95DD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$9475 EXPO invoices</t>
        </r>
      </text>
    </comment>
    <comment ref="M21" authorId="1" shapeId="0" xr:uid="{49A48A92-1B01-43EE-8230-90F41C39721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5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5" authorId="1" shapeId="0" xr:uid="{C2ACB6EC-AB9C-44CA-A18E-462FAE1C2D3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5" authorId="1" shapeId="0" xr:uid="{4457E037-4EB3-4831-8AA2-82FCECC4DD7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I33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($46,535.07)</t>
        </r>
      </text>
    </comment>
    <comment ref="K33" authorId="2" shapeId="0" xr:uid="{CA6E1142-671F-4D8A-A089-370CAAAA60BD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($46,839.02)</t>
        </r>
      </text>
    </comment>
    <comment ref="L33" authorId="2" shapeId="0" xr:uid="{8D92FBFB-739E-4222-BDCF-A5CEF92EF811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($37,840.36)</t>
        </r>
      </text>
    </comment>
    <comment ref="M33" authorId="2" shapeId="0" xr:uid="{F0E8D8FC-B326-462B-97D1-687748FA514C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($44,300.28)</t>
        </r>
      </text>
    </comment>
    <comment ref="I3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K39" authorId="0" shapeId="0" xr:uid="{48A3EFCE-5DDA-4A66-B7C3-1EDB9C7C06BD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L39" authorId="0" shapeId="0" xr:uid="{704BAAF5-ACE7-4FBD-AEAC-3FC11C27CC5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M39" authorId="0" shapeId="0" xr:uid="{83AC4E9E-B707-417C-B4B0-7936532AF64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I41" authorId="1" shapeId="0" xr:uid="{81F6F388-3114-4856-B1C2-D02589469AB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<sst xmlns="http://schemas.openxmlformats.org/spreadsheetml/2006/main" count="77" uniqueCount="68">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</sst>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0"/>
  <sheetViews>
    <sheetView tabSelected="1" topLeftCell="F1" zoomScale="85" zoomScaleNormal="85" workbookViewId="0">
      <selection activeCell="I47" sqref="I47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45077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11672.02</v>
      </c>
      <c r="J12" s="25">
        <v>19000</v>
      </c>
      <c r="K12" s="25">
        <v>13917.1</v>
      </c>
      <c r="L12" s="25">
        <v>21403.56</v>
      </c>
      <c r="M12" s="25">
        <v>17167.060000000001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70000</v>
      </c>
      <c r="M13" s="25">
        <v>70000</v>
      </c>
    </row>
    <row r="14" spans="5:13" x14ac:dyDescent="0.25">
      <c r="F14" s="3"/>
      <c r="G14" s="24"/>
      <c r="H14" s="3" t="s">
        <v>67</v>
      </c>
      <c r="I14" s="25">
        <v>8092.31</v>
      </c>
      <c r="J14" s="25">
        <v>3200</v>
      </c>
      <c r="K14" s="25">
        <v>8500.4599999999991</v>
      </c>
      <c r="L14" s="25">
        <v>260.2</v>
      </c>
      <c r="M14" s="25">
        <v>15454.71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4437.7700000000004</v>
      </c>
      <c r="L15" s="25">
        <v>4437.7700000000004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1720.5</v>
      </c>
      <c r="L16" s="25">
        <v>1720.5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35972.839999999997</v>
      </c>
      <c r="J17" s="25">
        <v>28591</v>
      </c>
      <c r="K17" s="25">
        <v>41511.129999999997</v>
      </c>
      <c r="L17" s="25">
        <v>24427.42</v>
      </c>
      <c r="M17" s="25">
        <v>35501.25</v>
      </c>
    </row>
    <row r="18" spans="5:13" x14ac:dyDescent="0.25">
      <c r="F18" s="3"/>
      <c r="G18" s="24"/>
      <c r="H18" s="3" t="s">
        <v>66</v>
      </c>
      <c r="I18" s="25">
        <v>8000</v>
      </c>
      <c r="J18" s="25">
        <v>5000</v>
      </c>
      <c r="K18" s="25">
        <v>8000</v>
      </c>
      <c r="L18" s="25">
        <v>8000</v>
      </c>
      <c r="M18" s="25">
        <v>7417</v>
      </c>
    </row>
    <row r="19" spans="5:13" ht="15" x14ac:dyDescent="0.4">
      <c r="F19" s="3"/>
      <c r="G19" s="24"/>
      <c r="H19" s="3" t="s">
        <v>27</v>
      </c>
      <c r="I19" s="26">
        <v>226218.44</v>
      </c>
      <c r="J19" s="26">
        <v>251934</v>
      </c>
      <c r="K19" s="26">
        <v>231624.04</v>
      </c>
      <c r="L19" s="26">
        <v>232529.65</v>
      </c>
      <c r="M19" s="26">
        <v>237314.07</v>
      </c>
    </row>
    <row r="20" spans="5:13" x14ac:dyDescent="0.25">
      <c r="F20" s="3"/>
      <c r="G20" s="24"/>
      <c r="H20" s="3" t="s">
        <v>28</v>
      </c>
      <c r="I20" s="25">
        <f>SUM(I12:I19)</f>
        <v>396113.88</v>
      </c>
      <c r="J20" s="25">
        <v>413884</v>
      </c>
      <c r="K20" s="25">
        <f>SUM(K12:K19)</f>
        <v>409711</v>
      </c>
      <c r="L20" s="25">
        <f>SUM(L12:L19)</f>
        <v>362779.1</v>
      </c>
      <c r="M20" s="25">
        <f>SUM(M12:M19)</f>
        <v>389013.08999999997</v>
      </c>
    </row>
    <row r="21" spans="5:13" x14ac:dyDescent="0.25">
      <c r="E21" s="27"/>
      <c r="F21" s="3"/>
      <c r="G21" s="24" t="s">
        <v>33</v>
      </c>
      <c r="H21" s="3"/>
      <c r="I21" s="25">
        <v>519.1</v>
      </c>
      <c r="J21" s="25">
        <v>4000</v>
      </c>
      <c r="K21" s="25">
        <v>1818.91</v>
      </c>
      <c r="L21" s="25">
        <v>13184.94</v>
      </c>
      <c r="M21" s="25">
        <v>746</v>
      </c>
    </row>
    <row r="22" spans="5:13" x14ac:dyDescent="0.25">
      <c r="E22" s="27"/>
      <c r="F22" s="3"/>
      <c r="G22" s="24" t="s">
        <v>34</v>
      </c>
      <c r="H22" s="3"/>
      <c r="I22" s="25">
        <v>35721.019999999997</v>
      </c>
      <c r="J22" s="25">
        <v>30492</v>
      </c>
      <c r="K22" s="25">
        <v>36593.410000000003</v>
      </c>
      <c r="L22" s="25">
        <v>26179.85</v>
      </c>
      <c r="M22" s="25">
        <v>43036.88</v>
      </c>
    </row>
    <row r="23" spans="5:13" x14ac:dyDescent="0.25">
      <c r="E23" s="27"/>
      <c r="F23" s="3"/>
      <c r="G23" s="24" t="s">
        <v>29</v>
      </c>
      <c r="H23" s="3"/>
      <c r="I23" s="25">
        <v>34465.019999999997</v>
      </c>
      <c r="J23" s="25">
        <v>39797</v>
      </c>
      <c r="K23" s="25">
        <v>42043.19</v>
      </c>
      <c r="L23" s="25">
        <v>31908.83</v>
      </c>
      <c r="M23" s="25">
        <v>35796.6</v>
      </c>
    </row>
    <row r="24" spans="5:13" x14ac:dyDescent="0.25">
      <c r="F24" s="3"/>
      <c r="G24" s="24" t="s">
        <v>7</v>
      </c>
      <c r="H24" s="3"/>
      <c r="I24" s="25">
        <v>11700.04</v>
      </c>
      <c r="J24" s="25">
        <v>15400</v>
      </c>
      <c r="K24" s="25">
        <v>12700.04</v>
      </c>
      <c r="L24" s="25">
        <v>13222.84</v>
      </c>
      <c r="M24" s="25">
        <v>12193.62</v>
      </c>
    </row>
    <row r="25" spans="5:13" x14ac:dyDescent="0.25">
      <c r="F25" s="3"/>
      <c r="G25" s="24" t="s">
        <v>30</v>
      </c>
      <c r="H25" s="3"/>
      <c r="I25" s="25">
        <v>6900.2</v>
      </c>
      <c r="J25" s="38">
        <v>0</v>
      </c>
      <c r="K25" s="25">
        <v>25</v>
      </c>
      <c r="L25" s="25">
        <v>100</v>
      </c>
      <c r="M25" s="25">
        <v>26099.119999999999</v>
      </c>
    </row>
    <row r="26" spans="5:13" x14ac:dyDescent="0.25">
      <c r="G26" s="17" t="s">
        <v>8</v>
      </c>
      <c r="H26" s="17"/>
      <c r="I26" s="28">
        <f>SUM(I20:I25)</f>
        <v>485419.26</v>
      </c>
      <c r="J26" s="29">
        <f>SUM(J20:J25)</f>
        <v>503573</v>
      </c>
      <c r="K26" s="28">
        <f>SUM(K20:K25)</f>
        <v>502891.54999999993</v>
      </c>
      <c r="L26" s="29">
        <f>SUM(L20:L25)</f>
        <v>447375.56</v>
      </c>
      <c r="M26" s="28">
        <f>SUM(M20:M25)</f>
        <v>506885.30999999994</v>
      </c>
    </row>
    <row r="27" spans="5:13" ht="8.25" customHeight="1" x14ac:dyDescent="0.25">
      <c r="G27" s="17"/>
      <c r="H27" s="17"/>
      <c r="I27" s="18"/>
      <c r="J27" s="39"/>
      <c r="K27" s="18"/>
      <c r="L27" s="42"/>
      <c r="M27" s="18"/>
    </row>
    <row r="28" spans="5:13" x14ac:dyDescent="0.25">
      <c r="F28" s="30"/>
      <c r="G28" s="17" t="s">
        <v>9</v>
      </c>
      <c r="H28" s="3"/>
      <c r="I28" s="18"/>
      <c r="J28" s="39"/>
      <c r="K28" s="18"/>
      <c r="L28" s="42"/>
      <c r="M28" s="18"/>
    </row>
    <row r="29" spans="5:13" x14ac:dyDescent="0.25">
      <c r="F29" s="3"/>
      <c r="G29" s="3" t="s">
        <v>10</v>
      </c>
      <c r="H29" s="3"/>
      <c r="I29" s="25">
        <v>147759.45000000001</v>
      </c>
      <c r="J29" s="25">
        <v>147759</v>
      </c>
      <c r="K29" s="25">
        <v>147759.45000000001</v>
      </c>
      <c r="L29" s="25">
        <v>147759.45000000001</v>
      </c>
      <c r="M29" s="25">
        <v>147759.45000000001</v>
      </c>
    </row>
    <row r="30" spans="5:13" x14ac:dyDescent="0.25">
      <c r="F30" s="3"/>
      <c r="G30" s="3" t="s">
        <v>11</v>
      </c>
      <c r="H30" s="3"/>
      <c r="I30" s="25">
        <v>-15236.2</v>
      </c>
      <c r="J30" s="25">
        <v>-15056</v>
      </c>
      <c r="K30" s="25">
        <v>-15236.2</v>
      </c>
      <c r="L30" s="25">
        <v>-14306.2</v>
      </c>
      <c r="M30" s="25">
        <v>-15056.2</v>
      </c>
    </row>
    <row r="31" spans="5:13" x14ac:dyDescent="0.25">
      <c r="G31" s="17" t="s">
        <v>12</v>
      </c>
      <c r="H31" s="17"/>
      <c r="I31" s="31">
        <f>SUM(I29:I30)</f>
        <v>132523.25</v>
      </c>
      <c r="J31" s="32">
        <f t="shared" ref="J31" si="0">SUM(J29:J30)</f>
        <v>132703</v>
      </c>
      <c r="K31" s="31">
        <f>SUM(K29:K30)</f>
        <v>132523.25</v>
      </c>
      <c r="L31" s="32">
        <f>SUM(L29:L30)</f>
        <v>133453.25</v>
      </c>
      <c r="M31" s="31">
        <f>SUM(M29:M30)</f>
        <v>132703.25</v>
      </c>
    </row>
    <row r="32" spans="5:13" ht="7.5" customHeight="1" x14ac:dyDescent="0.25">
      <c r="G32" s="17"/>
      <c r="H32" s="17"/>
      <c r="I32" s="33"/>
      <c r="J32" s="40"/>
      <c r="K32" s="33"/>
      <c r="L32" s="43"/>
      <c r="M32" s="33"/>
    </row>
    <row r="33" spans="6:13" ht="15" customHeight="1" x14ac:dyDescent="0.25">
      <c r="F33" s="3"/>
      <c r="G33" s="24" t="s">
        <v>31</v>
      </c>
      <c r="H33" s="34"/>
      <c r="I33" s="41">
        <v>46815.07</v>
      </c>
      <c r="J33" s="25">
        <v>45000</v>
      </c>
      <c r="K33" s="41">
        <v>47119.02</v>
      </c>
      <c r="L33" s="41">
        <v>38120.36</v>
      </c>
      <c r="M33" s="41">
        <v>44580.28</v>
      </c>
    </row>
    <row r="34" spans="6:13" ht="13.8" thickBot="1" x14ac:dyDescent="0.3">
      <c r="G34" s="17" t="s">
        <v>13</v>
      </c>
      <c r="H34" s="17"/>
      <c r="I34" s="35">
        <f>I26+I31+I33</f>
        <v>664757.57999999996</v>
      </c>
      <c r="J34" s="36">
        <f>J26+J31+J33</f>
        <v>681276</v>
      </c>
      <c r="K34" s="35">
        <f>K26+K31+K33</f>
        <v>682533.82</v>
      </c>
      <c r="L34" s="36">
        <f>L26+L31+L33</f>
        <v>618949.17000000004</v>
      </c>
      <c r="M34" s="35">
        <f>M26+M31+M33</f>
        <v>684168.84</v>
      </c>
    </row>
    <row r="35" spans="6:13" ht="13.8" thickTop="1" x14ac:dyDescent="0.25">
      <c r="F35" s="3"/>
      <c r="G35" s="3"/>
      <c r="H35" s="3"/>
      <c r="I35" s="18"/>
      <c r="J35" s="39"/>
      <c r="K35" s="18"/>
      <c r="L35" s="42"/>
      <c r="M35" s="18"/>
    </row>
    <row r="36" spans="6:13" x14ac:dyDescent="0.25">
      <c r="F36" s="17" t="s">
        <v>14</v>
      </c>
      <c r="G36" s="17"/>
      <c r="H36" s="17"/>
      <c r="I36" s="37"/>
      <c r="J36" s="39"/>
      <c r="K36" s="37"/>
      <c r="L36" s="37"/>
      <c r="M36" s="37"/>
    </row>
    <row r="37" spans="6:13" x14ac:dyDescent="0.25">
      <c r="G37" s="17" t="s">
        <v>15</v>
      </c>
      <c r="H37" s="17"/>
      <c r="I37" s="25"/>
      <c r="J37" s="39"/>
      <c r="K37" s="25"/>
      <c r="L37" s="25"/>
      <c r="M37" s="25"/>
    </row>
    <row r="38" spans="6:13" x14ac:dyDescent="0.25">
      <c r="G38" s="24" t="s">
        <v>16</v>
      </c>
      <c r="H38" s="3"/>
      <c r="I38" s="25">
        <v>7802.19</v>
      </c>
      <c r="J38" s="25">
        <v>34468</v>
      </c>
      <c r="K38" s="25">
        <v>4241.3500000000004</v>
      </c>
      <c r="L38" s="25">
        <v>9902.8799999999992</v>
      </c>
      <c r="M38" s="25">
        <v>5117.67</v>
      </c>
    </row>
    <row r="39" spans="6:13" x14ac:dyDescent="0.25">
      <c r="G39" s="24" t="s">
        <v>32</v>
      </c>
      <c r="H39" s="3"/>
      <c r="I39" s="25">
        <v>8092.31</v>
      </c>
      <c r="J39" s="25">
        <v>3200</v>
      </c>
      <c r="K39" s="25">
        <v>8500.4599999999991</v>
      </c>
      <c r="L39" s="25">
        <v>260.2</v>
      </c>
      <c r="M39" s="25">
        <v>15454.71</v>
      </c>
    </row>
    <row r="40" spans="6:13" x14ac:dyDescent="0.25">
      <c r="G40" s="24" t="s">
        <v>61</v>
      </c>
      <c r="H40" s="3"/>
      <c r="I40" s="25">
        <v>11672.02</v>
      </c>
      <c r="J40" s="25">
        <v>19000</v>
      </c>
      <c r="K40" s="25">
        <v>13917.1</v>
      </c>
      <c r="L40" s="25">
        <v>21403.56</v>
      </c>
      <c r="M40" s="25">
        <v>17167.060000000001</v>
      </c>
    </row>
    <row r="41" spans="6:13" x14ac:dyDescent="0.25">
      <c r="G41" s="24" t="s">
        <v>60</v>
      </c>
      <c r="H41" s="3"/>
      <c r="I41" s="25">
        <v>-9508.8700000000008</v>
      </c>
      <c r="J41" s="25">
        <v>18000</v>
      </c>
      <c r="K41" s="25">
        <v>26947.56</v>
      </c>
      <c r="L41" s="25">
        <v>18155.259999999998</v>
      </c>
      <c r="M41" s="25">
        <v>-3068.83</v>
      </c>
    </row>
    <row r="42" spans="6:13" x14ac:dyDescent="0.25">
      <c r="G42" s="24" t="s">
        <v>64</v>
      </c>
      <c r="H42" s="3"/>
      <c r="I42" s="25">
        <v>4174.57</v>
      </c>
      <c r="J42" s="25">
        <v>2800</v>
      </c>
      <c r="K42" s="25">
        <v>4142.7</v>
      </c>
      <c r="L42" s="25">
        <v>2897.64</v>
      </c>
      <c r="M42" s="25">
        <v>3071.58</v>
      </c>
    </row>
    <row r="43" spans="6:13" x14ac:dyDescent="0.25">
      <c r="G43" s="17" t="s">
        <v>17</v>
      </c>
      <c r="H43" s="17"/>
      <c r="I43" s="31">
        <f>SUM(I38:I42)</f>
        <v>22232.22</v>
      </c>
      <c r="J43" s="32">
        <f t="shared" ref="J43" si="1">SUM(J38:J42)</f>
        <v>77468</v>
      </c>
      <c r="K43" s="31">
        <f>SUM(K38:K42)</f>
        <v>57749.17</v>
      </c>
      <c r="L43" s="32">
        <f>SUM(L38:L42)</f>
        <v>52619.539999999994</v>
      </c>
      <c r="M43" s="31">
        <f>SUM(M38:M42)</f>
        <v>37742.19</v>
      </c>
    </row>
    <row r="44" spans="6:13" x14ac:dyDescent="0.25">
      <c r="F44" s="17"/>
      <c r="G44" s="17" t="s">
        <v>18</v>
      </c>
      <c r="H44" s="17"/>
      <c r="I44" s="18"/>
      <c r="J44" s="39"/>
      <c r="K44" s="18"/>
      <c r="L44" s="42"/>
      <c r="M44" s="18"/>
    </row>
    <row r="45" spans="6:13" x14ac:dyDescent="0.25">
      <c r="G45" s="24" t="s">
        <v>37</v>
      </c>
      <c r="H45" s="3"/>
      <c r="I45" s="25">
        <v>646155.94999999995</v>
      </c>
      <c r="J45" s="25">
        <v>646426</v>
      </c>
      <c r="K45" s="25">
        <v>646755.94999999995</v>
      </c>
      <c r="L45" s="25">
        <v>555242.23</v>
      </c>
      <c r="M45" s="25">
        <v>554500.23</v>
      </c>
    </row>
    <row r="46" spans="6:13" x14ac:dyDescent="0.25">
      <c r="F46" s="5"/>
      <c r="G46" s="24" t="s">
        <v>19</v>
      </c>
      <c r="H46" s="3"/>
      <c r="I46" s="25">
        <v>-3630.21</v>
      </c>
      <c r="J46" s="25">
        <v>-42620</v>
      </c>
      <c r="K46" s="25">
        <v>-21971.26</v>
      </c>
      <c r="L46" s="25">
        <v>11086.95</v>
      </c>
      <c r="M46" s="25">
        <v>91925.72</v>
      </c>
    </row>
    <row r="47" spans="6:13" x14ac:dyDescent="0.25">
      <c r="F47" s="17"/>
      <c r="G47" s="17" t="s">
        <v>20</v>
      </c>
      <c r="H47" s="17"/>
      <c r="I47" s="28">
        <f>SUM(I45:I46)</f>
        <v>642525.74</v>
      </c>
      <c r="J47" s="29">
        <v>603806</v>
      </c>
      <c r="K47" s="28">
        <f>SUM(K45:K46)</f>
        <v>624784.68999999994</v>
      </c>
      <c r="L47" s="29">
        <f>SUM(L45:L46)</f>
        <v>566329.17999999993</v>
      </c>
      <c r="M47" s="28">
        <f>SUM(M45:M46)</f>
        <v>646425.94999999995</v>
      </c>
    </row>
    <row r="48" spans="6:13" ht="13.8" thickBot="1" x14ac:dyDescent="0.3">
      <c r="F48" s="17"/>
      <c r="G48" s="17" t="s">
        <v>21</v>
      </c>
      <c r="H48" s="17"/>
      <c r="I48" s="35">
        <f>I43+I47</f>
        <v>664757.96</v>
      </c>
      <c r="J48" s="36">
        <f t="shared" ref="J48" si="2">J43+J47</f>
        <v>681274</v>
      </c>
      <c r="K48" s="35">
        <f>K43+K47</f>
        <v>682533.86</v>
      </c>
      <c r="L48" s="36">
        <f>L43+L47</f>
        <v>618948.72</v>
      </c>
      <c r="M48" s="35">
        <f>M43+M47</f>
        <v>684168.1399999999</v>
      </c>
    </row>
    <row r="49" spans="6:11" ht="13.8" thickTop="1" x14ac:dyDescent="0.25">
      <c r="F49" s="17"/>
      <c r="G49" s="17"/>
      <c r="H49" s="17"/>
      <c r="I49" s="17"/>
      <c r="J49" s="18"/>
    </row>
    <row r="50" spans="6:11" x14ac:dyDescent="0.25">
      <c r="K50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3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45077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BS!I47-BS!K47</f>
        <v>17741.050000000047</v>
      </c>
      <c r="I9" s="9">
        <f>BS!I46+(BS!I45-BS!M47)</f>
        <v>-3900.21</v>
      </c>
      <c r="K9" s="13">
        <v>5319</v>
      </c>
      <c r="L9" s="13">
        <v>-42620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BS!K30-BS!I30</f>
        <v>0</v>
      </c>
      <c r="I11" s="9">
        <f>BS!M30-BS!I30</f>
        <v>180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(BS!K21+BS!K22)-(BS!I21+BS!I22)</f>
        <v>2172.2000000000116</v>
      </c>
      <c r="I14" s="9">
        <f>(BS!M21+BS!M22)-(BS!I21+BS!I22)</f>
        <v>7542.760000000002</v>
      </c>
      <c r="K14" s="13">
        <v>-1280</v>
      </c>
      <c r="L14" s="13">
        <v>9291</v>
      </c>
    </row>
    <row r="15" spans="1:12" x14ac:dyDescent="0.25">
      <c r="A15" s="6" t="s">
        <v>29</v>
      </c>
      <c r="H15" s="9">
        <f>BS!K23-BS!I23</f>
        <v>7578.1700000000055</v>
      </c>
      <c r="I15" s="9">
        <f>BS!M23-BS!I23</f>
        <v>1331.5800000000017</v>
      </c>
      <c r="K15" s="13">
        <v>0</v>
      </c>
      <c r="L15" s="13">
        <v>-4000</v>
      </c>
    </row>
    <row r="16" spans="1:12" x14ac:dyDescent="0.25">
      <c r="A16" s="6" t="s">
        <v>7</v>
      </c>
      <c r="H16" s="9">
        <f>BS!K24-BS!I24</f>
        <v>1000</v>
      </c>
      <c r="I16" s="9">
        <f>BS!M24-BS!I24</f>
        <v>493.57999999999993</v>
      </c>
      <c r="K16" s="13">
        <v>400</v>
      </c>
      <c r="L16" s="13">
        <v>-3206</v>
      </c>
    </row>
    <row r="17" spans="1:12" x14ac:dyDescent="0.25">
      <c r="A17" s="6" t="s">
        <v>30</v>
      </c>
      <c r="H17" s="9">
        <f>BS!K25-BS!I25</f>
        <v>-6875.2</v>
      </c>
      <c r="I17" s="9">
        <f>BS!M25-BS!I25</f>
        <v>19198.919999999998</v>
      </c>
      <c r="K17" s="13">
        <v>0</v>
      </c>
      <c r="L17" s="13">
        <v>26099</v>
      </c>
    </row>
    <row r="18" spans="1:12" x14ac:dyDescent="0.25">
      <c r="A18" s="6" t="s">
        <v>31</v>
      </c>
      <c r="H18" s="9">
        <f>SUM(BS!K33-BS!I33)</f>
        <v>303.94999999999709</v>
      </c>
      <c r="I18" s="9">
        <f>SUM(BS!M33-BS!I33)</f>
        <v>-2234.7900000000009</v>
      </c>
      <c r="K18" s="13">
        <v>0</v>
      </c>
      <c r="L18" s="13">
        <v>-420</v>
      </c>
    </row>
    <row r="19" spans="1:12" x14ac:dyDescent="0.25">
      <c r="A19" s="6" t="s">
        <v>45</v>
      </c>
      <c r="H19" s="9">
        <f>BS!I38-BS!K38</f>
        <v>3560.8399999999992</v>
      </c>
      <c r="I19" s="9">
        <f>BS!I38-BS!M38</f>
        <v>2684.5199999999995</v>
      </c>
      <c r="K19" s="13">
        <v>5259</v>
      </c>
      <c r="L19" s="13">
        <v>29350</v>
      </c>
    </row>
    <row r="20" spans="1:12" x14ac:dyDescent="0.25">
      <c r="A20" s="6" t="s">
        <v>51</v>
      </c>
      <c r="H20" s="9">
        <f>(BS!I40+ BS!I41)-(BS!K40+BS!K41)</f>
        <v>-38701.51</v>
      </c>
      <c r="I20" s="9">
        <f>(BS!I40+BS!I41)-(BS!M40+BS!M41)</f>
        <v>-11935.080000000002</v>
      </c>
      <c r="K20" s="13">
        <v>-12000</v>
      </c>
      <c r="L20" s="13">
        <v>23002</v>
      </c>
    </row>
    <row r="21" spans="1:12" x14ac:dyDescent="0.25">
      <c r="A21" s="6" t="s">
        <v>52</v>
      </c>
      <c r="H21" s="9">
        <f>BS!I39-BS!K39</f>
        <v>-408.14999999999873</v>
      </c>
      <c r="I21" s="9">
        <f>BS!I39-BS!M39</f>
        <v>-7362.3999999999987</v>
      </c>
      <c r="K21" s="13">
        <v>-300</v>
      </c>
      <c r="L21" s="13">
        <v>-12255</v>
      </c>
    </row>
    <row r="22" spans="1:12" x14ac:dyDescent="0.25">
      <c r="A22" s="6" t="s">
        <v>35</v>
      </c>
      <c r="H22" s="10">
        <f>BS!I42-BS!K42</f>
        <v>31.869999999999891</v>
      </c>
      <c r="I22" s="10">
        <f>BS!I42-BS!M42</f>
        <v>1102.9899999999998</v>
      </c>
      <c r="L22" s="13">
        <v>-272</v>
      </c>
    </row>
    <row r="23" spans="1:12" x14ac:dyDescent="0.25">
      <c r="A23" s="4" t="s">
        <v>46</v>
      </c>
      <c r="H23" s="9">
        <f>SUM(H9:H22)</f>
        <v>-13596.779999999941</v>
      </c>
      <c r="I23" s="9">
        <f>SUM(I9:I22)</f>
        <v>7101.87</v>
      </c>
      <c r="K23" s="15">
        <v>-2602</v>
      </c>
      <c r="L23" s="15">
        <v>24970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BS!K29-BS!I29</f>
        <v>0</v>
      </c>
      <c r="I26" s="9">
        <f>BS!M29-BS!I29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-13596.779999999941</v>
      </c>
      <c r="I31" s="9">
        <f>I23+I26+I29</f>
        <v>7101.87</v>
      </c>
      <c r="K31" s="15">
        <v>-2602</v>
      </c>
      <c r="L31" s="15">
        <v>24971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BS!K20</f>
        <v>409711</v>
      </c>
      <c r="I33" s="9">
        <f>BS!$M$20</f>
        <v>389013.08999999997</v>
      </c>
      <c r="K33" s="13">
        <v>416486</v>
      </c>
      <c r="L33" s="13">
        <v>389013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396114.22000000009</v>
      </c>
      <c r="I35" s="9">
        <f>I31+I33</f>
        <v>396114.95999999996</v>
      </c>
      <c r="K35" s="15">
        <v>413884</v>
      </c>
      <c r="L35" s="15">
        <f>L31+L33</f>
        <v>413984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H35-BS!I20</f>
        <v>0.34000000008381903</v>
      </c>
      <c r="I37" s="9">
        <f>I35-BS!I20</f>
        <v>1.0799999999580905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2011-07-13T14:10:14Z</cp:lastPrinted>
  <dcterms:created xsi:type="dcterms:W3CDTF">2009-06-10T22:28:54Z</dcterms:created>
  <dcterms:modified xsi:type="dcterms:W3CDTF">2023-06-06T21:31:39Z</dcterms:modified>
</cp:coreProperties>
</file>