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8-2023\"/>
    </mc:Choice>
  </mc:AlternateContent>
  <xr:revisionPtr revIDLastSave="0" documentId="13_ncr:1_{E3820557-1889-4AAC-A88A-5BF53061675F}" xr6:coauthVersionLast="47" xr6:coauthVersionMax="47" xr10:uidLastSave="{00000000-0000-0000-0000-000000000000}"/>
  <bookViews>
    <workbookView xWindow="192" yWindow="0" windowWidth="10092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8" i="1" l="1"/>
  <c r="L44" i="1"/>
  <c r="L49" i="1" s="1"/>
  <c r="L32" i="1"/>
  <c r="L21" i="1"/>
  <c r="L27" i="1" s="1"/>
  <c r="L35" i="1" s="1"/>
  <c r="K48" i="1" l="1"/>
  <c r="K44" i="1"/>
  <c r="K32" i="1"/>
  <c r="K21" i="1"/>
  <c r="K27" i="1" s="1"/>
  <c r="K35" i="1" l="1"/>
  <c r="K49" i="1"/>
  <c r="M48" i="1" l="1"/>
  <c r="M44" i="1"/>
  <c r="M49" i="1" s="1"/>
  <c r="M32" i="1"/>
  <c r="M21" i="1"/>
  <c r="M27" i="1" s="1"/>
  <c r="I21" i="1"/>
  <c r="M35" i="1" l="1"/>
  <c r="I27" i="1"/>
  <c r="J27" i="1" l="1"/>
  <c r="J32" i="1" l="1"/>
  <c r="J44" i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9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28DB9BEE-A21D-4BFC-976B-9BB1AB79494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99BCEC27-0BE5-4ABB-8B9E-74D5CD1F921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33BC439E-2C09-4C10-BB25-E3C0DF16962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8E9D27EF-F02A-4827-90EB-6B0B8F766B6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87CAD0AB-C44F-4DE5-AECE-722B5870288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257D4110-D530-4DE1-816D-58DB429158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CAF7C854-B908-448F-A6F7-E2AEF121187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5F91B607-8B36-4898-B1FB-6EAF59DC8A9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49A48A92-1B01-43EE-8230-90F41C39721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289E0EA6-DD8F-4CE6-8430-4F31C6C58CB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1" shapeId="0" xr:uid="{4457E037-4EB3-4831-8AA2-82FCECC4DD7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($48,309.15)</t>
        </r>
      </text>
    </comment>
    <comment ref="K34" authorId="2" shapeId="0" xr:uid="{0C8124DB-35C1-4F35-9007-666066E97337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($48,952.55)</t>
        </r>
      </text>
    </comment>
    <comment ref="L34" authorId="2" shapeId="0" xr:uid="{2CC0C73B-B155-4DFD-BC75-4C60BA35C7A1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($36,554.08)</t>
        </r>
      </text>
    </comment>
    <comment ref="M34" authorId="2" shapeId="0" xr:uid="{F0E8D8FC-B326-462B-97D1-687748FA514C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($44,300.28)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K40" authorId="0" shapeId="0" xr:uid="{6F1254BA-2424-4D46-9DCB-BB668DD24648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L40" authorId="0" shapeId="0" xr:uid="{023ED8A5-E124-46DE-B3BA-5C0BBCD16D7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M40" authorId="0" shapeId="0" xr:uid="{83AC4E9E-B707-417C-B4B0-7936532AF64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I42" authorId="1" shapeId="0" xr:uid="{81F6F388-3114-4856-B1C2-D02589469A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  <comment ref="K42" authorId="1" shapeId="0" xr:uid="{A51EB681-9B82-41C7-9574-92729906377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<sst xmlns="http://schemas.openxmlformats.org/spreadsheetml/2006/main" count="78" uniqueCount="69">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</sst>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F23" zoomScale="85" zoomScaleNormal="85" workbookViewId="0">
      <selection activeCell="I48" sqref="I48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45169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36376.639999999999</v>
      </c>
      <c r="J12" s="25">
        <v>22000</v>
      </c>
      <c r="K12" s="25">
        <v>7163.87</v>
      </c>
      <c r="L12" s="25">
        <v>25388.83</v>
      </c>
      <c r="M12" s="25">
        <v>17167.060000000001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70000</v>
      </c>
      <c r="M13" s="25">
        <v>70000</v>
      </c>
    </row>
    <row r="14" spans="5:13" x14ac:dyDescent="0.25">
      <c r="F14" s="3"/>
      <c r="G14" s="24"/>
      <c r="H14" s="3" t="s">
        <v>67</v>
      </c>
      <c r="I14" s="25">
        <v>7366.73</v>
      </c>
      <c r="J14" s="25">
        <v>10000</v>
      </c>
      <c r="K14" s="25">
        <v>7346.66</v>
      </c>
      <c r="L14" s="25">
        <v>463.15</v>
      </c>
      <c r="M14" s="25">
        <v>15454.71</v>
      </c>
    </row>
    <row r="15" spans="5:13" x14ac:dyDescent="0.25">
      <c r="F15" s="3"/>
      <c r="G15" s="24"/>
      <c r="H15" s="3" t="s">
        <v>62</v>
      </c>
      <c r="I15" s="25">
        <v>4438</v>
      </c>
      <c r="J15" s="25">
        <v>4438</v>
      </c>
      <c r="K15" s="25">
        <v>4437.7700000000004</v>
      </c>
      <c r="L15" s="25">
        <v>4438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1721</v>
      </c>
      <c r="J16" s="25">
        <v>1721</v>
      </c>
      <c r="K16" s="25">
        <v>1720.5</v>
      </c>
      <c r="L16" s="25">
        <v>1721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65497.7</v>
      </c>
      <c r="J17" s="25">
        <v>44005</v>
      </c>
      <c r="K17" s="25">
        <v>47498.11</v>
      </c>
      <c r="L17" s="25">
        <v>41438.29</v>
      </c>
      <c r="M17" s="25">
        <v>35501.25</v>
      </c>
    </row>
    <row r="18" spans="5:13" x14ac:dyDescent="0.25">
      <c r="F18" s="3"/>
      <c r="G18" s="24"/>
      <c r="H18" s="3" t="s">
        <v>66</v>
      </c>
      <c r="I18" s="25">
        <v>7000</v>
      </c>
      <c r="J18" s="25">
        <v>5000</v>
      </c>
      <c r="K18" s="25">
        <v>7000</v>
      </c>
      <c r="L18" s="25">
        <v>6000</v>
      </c>
      <c r="M18" s="25">
        <v>7417</v>
      </c>
    </row>
    <row r="19" spans="5:13" x14ac:dyDescent="0.25">
      <c r="F19" s="3"/>
      <c r="G19" s="24"/>
      <c r="H19" s="3" t="s">
        <v>68</v>
      </c>
      <c r="I19" s="25">
        <v>41500</v>
      </c>
      <c r="J19" s="25">
        <v>0</v>
      </c>
      <c r="K19" s="25">
        <v>41500</v>
      </c>
      <c r="L19" s="25">
        <v>0</v>
      </c>
      <c r="M19" s="25">
        <v>0</v>
      </c>
    </row>
    <row r="20" spans="5:13" ht="15" x14ac:dyDescent="0.4">
      <c r="F20" s="3"/>
      <c r="G20" s="24"/>
      <c r="H20" s="3" t="s">
        <v>27</v>
      </c>
      <c r="I20" s="26">
        <v>165774.92000000001</v>
      </c>
      <c r="J20" s="26">
        <v>276812</v>
      </c>
      <c r="K20" s="26">
        <v>184440.82</v>
      </c>
      <c r="L20" s="26">
        <v>215369.85</v>
      </c>
      <c r="M20" s="26">
        <v>237314.07</v>
      </c>
    </row>
    <row r="21" spans="5:13" x14ac:dyDescent="0.25">
      <c r="F21" s="3"/>
      <c r="G21" s="24"/>
      <c r="H21" s="3" t="s">
        <v>28</v>
      </c>
      <c r="I21" s="25">
        <f>SUM(I12:I20)</f>
        <v>429674.99</v>
      </c>
      <c r="J21" s="25">
        <v>463976</v>
      </c>
      <c r="K21" s="25">
        <f>SUM(K12:K20)</f>
        <v>401107.73</v>
      </c>
      <c r="L21" s="25">
        <f>SUM(L12:L20)</f>
        <v>364819.12</v>
      </c>
      <c r="M21" s="25">
        <f>SUM(M12:M20)</f>
        <v>389013.08999999997</v>
      </c>
    </row>
    <row r="22" spans="5:13" x14ac:dyDescent="0.25">
      <c r="E22" s="27"/>
      <c r="F22" s="3"/>
      <c r="G22" s="24" t="s">
        <v>33</v>
      </c>
      <c r="H22" s="3"/>
      <c r="I22" s="25">
        <v>2941.32</v>
      </c>
      <c r="J22" s="25">
        <v>6000</v>
      </c>
      <c r="K22" s="25">
        <v>4159.6000000000004</v>
      </c>
      <c r="L22" s="25">
        <v>8516.32</v>
      </c>
      <c r="M22" s="25">
        <v>746</v>
      </c>
    </row>
    <row r="23" spans="5:13" x14ac:dyDescent="0.25">
      <c r="E23" s="27"/>
      <c r="F23" s="3"/>
      <c r="G23" s="24" t="s">
        <v>34</v>
      </c>
      <c r="H23" s="3"/>
      <c r="I23" s="25">
        <v>43373.88</v>
      </c>
      <c r="J23" s="25">
        <v>33057</v>
      </c>
      <c r="K23" s="25">
        <v>44957.25</v>
      </c>
      <c r="L23" s="25">
        <v>34047.99</v>
      </c>
      <c r="M23" s="25">
        <v>43036.88</v>
      </c>
    </row>
    <row r="24" spans="5:13" x14ac:dyDescent="0.25">
      <c r="E24" s="27"/>
      <c r="F24" s="3"/>
      <c r="G24" s="24" t="s">
        <v>29</v>
      </c>
      <c r="H24" s="3"/>
      <c r="I24" s="25">
        <v>29316.73</v>
      </c>
      <c r="J24" s="25">
        <v>41797</v>
      </c>
      <c r="K24" s="25">
        <v>32766.27</v>
      </c>
      <c r="L24" s="25">
        <v>36782.85</v>
      </c>
      <c r="M24" s="25">
        <v>35796.6</v>
      </c>
    </row>
    <row r="25" spans="5:13" x14ac:dyDescent="0.25">
      <c r="F25" s="3"/>
      <c r="G25" s="24" t="s">
        <v>7</v>
      </c>
      <c r="H25" s="3"/>
      <c r="I25" s="25">
        <v>16006.48</v>
      </c>
      <c r="J25" s="25">
        <v>19000</v>
      </c>
      <c r="K25" s="25">
        <v>10995.48</v>
      </c>
      <c r="L25" s="25">
        <v>18239.810000000001</v>
      </c>
      <c r="M25" s="25">
        <v>12193.62</v>
      </c>
    </row>
    <row r="26" spans="5:13" x14ac:dyDescent="0.25">
      <c r="F26" s="3"/>
      <c r="G26" s="24" t="s">
        <v>30</v>
      </c>
      <c r="H26" s="3"/>
      <c r="I26" s="25">
        <v>12495.85</v>
      </c>
      <c r="J26" s="38">
        <v>0</v>
      </c>
      <c r="K26" s="25">
        <v>6823.49</v>
      </c>
      <c r="L26" s="25">
        <v>0</v>
      </c>
      <c r="M26" s="25">
        <v>26099.119999999999</v>
      </c>
    </row>
    <row r="27" spans="5:13" x14ac:dyDescent="0.25">
      <c r="G27" s="17" t="s">
        <v>8</v>
      </c>
      <c r="H27" s="17"/>
      <c r="I27" s="28">
        <f>SUM(I21:I26)</f>
        <v>533809.25</v>
      </c>
      <c r="J27" s="29">
        <f>SUM(J21:J26)</f>
        <v>563830</v>
      </c>
      <c r="K27" s="28">
        <f>SUM(K21:K26)</f>
        <v>500809.81999999995</v>
      </c>
      <c r="L27" s="29">
        <f>SUM(L21:L26)</f>
        <v>462406.08999999997</v>
      </c>
      <c r="M27" s="28">
        <f>SUM(M21:M26)</f>
        <v>506885.30999999994</v>
      </c>
    </row>
    <row r="28" spans="5:13" ht="8.25" customHeight="1" x14ac:dyDescent="0.25">
      <c r="G28" s="17"/>
      <c r="H28" s="17"/>
      <c r="I28" s="18"/>
      <c r="J28" s="39"/>
      <c r="K28" s="18"/>
      <c r="L28" s="42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2"/>
      <c r="M29" s="18"/>
    </row>
    <row r="30" spans="5:13" x14ac:dyDescent="0.25">
      <c r="F30" s="3"/>
      <c r="G30" s="3" t="s">
        <v>10</v>
      </c>
      <c r="H30" s="3"/>
      <c r="I30" s="25">
        <v>147759.45000000001</v>
      </c>
      <c r="J30" s="25">
        <v>147759</v>
      </c>
      <c r="K30" s="25">
        <v>147759.45000000001</v>
      </c>
      <c r="L30" s="25">
        <v>147759.45000000001</v>
      </c>
      <c r="M30" s="25">
        <v>147759.45000000001</v>
      </c>
    </row>
    <row r="31" spans="5:13" x14ac:dyDescent="0.25">
      <c r="F31" s="3"/>
      <c r="G31" s="3" t="s">
        <v>11</v>
      </c>
      <c r="H31" s="3"/>
      <c r="I31" s="25">
        <v>-15236.2</v>
      </c>
      <c r="J31" s="25">
        <v>-15056</v>
      </c>
      <c r="K31" s="25">
        <v>-15236.2</v>
      </c>
      <c r="L31" s="25">
        <v>-14306.2</v>
      </c>
      <c r="M31" s="25">
        <v>-15056.2</v>
      </c>
    </row>
    <row r="32" spans="5:13" x14ac:dyDescent="0.25">
      <c r="G32" s="17" t="s">
        <v>12</v>
      </c>
      <c r="H32" s="17"/>
      <c r="I32" s="31">
        <f>SUM(I30:I31)</f>
        <v>132523.25</v>
      </c>
      <c r="J32" s="32">
        <f t="shared" ref="J32" si="0">SUM(J30:J31)</f>
        <v>132703</v>
      </c>
      <c r="K32" s="31">
        <f>SUM(K30:K31)</f>
        <v>132523.25</v>
      </c>
      <c r="L32" s="32">
        <f>SUM(L30:L31)</f>
        <v>133453.25</v>
      </c>
      <c r="M32" s="31">
        <f>SUM(M30:M31)</f>
        <v>132703.25</v>
      </c>
    </row>
    <row r="33" spans="6:13" ht="7.5" customHeight="1" x14ac:dyDescent="0.25">
      <c r="G33" s="17"/>
      <c r="H33" s="17"/>
      <c r="I33" s="33"/>
      <c r="J33" s="40"/>
      <c r="K33" s="33"/>
      <c r="L33" s="43"/>
      <c r="M33" s="33"/>
    </row>
    <row r="34" spans="6:13" ht="15" customHeight="1" x14ac:dyDescent="0.25">
      <c r="F34" s="3"/>
      <c r="G34" s="24" t="s">
        <v>31</v>
      </c>
      <c r="H34" s="34"/>
      <c r="I34" s="41">
        <v>48589.15</v>
      </c>
      <c r="J34" s="25">
        <v>45000</v>
      </c>
      <c r="K34" s="41">
        <v>49232.55</v>
      </c>
      <c r="L34" s="41">
        <v>36824.080000000002</v>
      </c>
      <c r="M34" s="41">
        <v>44580.28</v>
      </c>
    </row>
    <row r="35" spans="6:13" ht="13.8" thickBot="1" x14ac:dyDescent="0.3">
      <c r="G35" s="17" t="s">
        <v>13</v>
      </c>
      <c r="H35" s="17"/>
      <c r="I35" s="35">
        <f>I27+I32+I34</f>
        <v>714921.65</v>
      </c>
      <c r="J35" s="36">
        <f>J27+J32+J34</f>
        <v>741533</v>
      </c>
      <c r="K35" s="35">
        <f>K27+K32+K34</f>
        <v>682565.62</v>
      </c>
      <c r="L35" s="36">
        <f>L27+L32+L34</f>
        <v>632683.41999999993</v>
      </c>
      <c r="M35" s="35">
        <f>M27+M32+M34</f>
        <v>684168.84</v>
      </c>
    </row>
    <row r="36" spans="6:13" ht="13.8" thickTop="1" x14ac:dyDescent="0.25">
      <c r="F36" s="3"/>
      <c r="G36" s="3"/>
      <c r="H36" s="3"/>
      <c r="I36" s="18"/>
      <c r="J36" s="39"/>
      <c r="K36" s="18"/>
      <c r="L36" s="42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4163.46</v>
      </c>
      <c r="J39" s="25">
        <v>54864</v>
      </c>
      <c r="K39" s="25">
        <v>12501.85</v>
      </c>
      <c r="L39" s="25">
        <v>3658.19</v>
      </c>
      <c r="M39" s="25">
        <v>5117.67</v>
      </c>
    </row>
    <row r="40" spans="6:13" x14ac:dyDescent="0.25">
      <c r="G40" s="24" t="s">
        <v>32</v>
      </c>
      <c r="H40" s="3"/>
      <c r="I40" s="25">
        <v>7366.73</v>
      </c>
      <c r="J40" s="25">
        <v>10000</v>
      </c>
      <c r="K40" s="25">
        <v>7346.66</v>
      </c>
      <c r="L40" s="25">
        <v>463.15</v>
      </c>
      <c r="M40" s="25">
        <v>15454.71</v>
      </c>
    </row>
    <row r="41" spans="6:13" x14ac:dyDescent="0.25">
      <c r="G41" s="24" t="s">
        <v>61</v>
      </c>
      <c r="H41" s="3"/>
      <c r="I41" s="25">
        <v>36376.639999999999</v>
      </c>
      <c r="J41" s="25">
        <v>22000</v>
      </c>
      <c r="K41" s="25">
        <v>7163.87</v>
      </c>
      <c r="L41" s="25">
        <v>25388.83</v>
      </c>
      <c r="M41" s="25">
        <v>17167.060000000001</v>
      </c>
    </row>
    <row r="42" spans="6:13" x14ac:dyDescent="0.25">
      <c r="G42" s="24" t="s">
        <v>60</v>
      </c>
      <c r="H42" s="3"/>
      <c r="I42" s="25">
        <v>298.02</v>
      </c>
      <c r="J42" s="25">
        <v>41000</v>
      </c>
      <c r="K42" s="25">
        <v>-1674.3</v>
      </c>
      <c r="L42" s="25">
        <v>41480.620000000003</v>
      </c>
      <c r="M42" s="25">
        <v>-3068.83</v>
      </c>
    </row>
    <row r="43" spans="6:13" x14ac:dyDescent="0.25">
      <c r="G43" s="24" t="s">
        <v>64</v>
      </c>
      <c r="H43" s="3"/>
      <c r="I43" s="25">
        <v>3878.84</v>
      </c>
      <c r="J43" s="25">
        <v>2800</v>
      </c>
      <c r="K43" s="25">
        <v>4269.72</v>
      </c>
      <c r="L43" s="25">
        <v>2876.41</v>
      </c>
      <c r="M43" s="25">
        <v>3071.58</v>
      </c>
    </row>
    <row r="44" spans="6:13" x14ac:dyDescent="0.25">
      <c r="G44" s="17" t="s">
        <v>17</v>
      </c>
      <c r="H44" s="17"/>
      <c r="I44" s="31">
        <f>SUM(I39:I43)</f>
        <v>52083.69</v>
      </c>
      <c r="J44" s="32">
        <f t="shared" ref="J44" si="1">SUM(J39:J43)</f>
        <v>130664</v>
      </c>
      <c r="K44" s="31">
        <f>SUM(K39:K43)</f>
        <v>29607.800000000003</v>
      </c>
      <c r="L44" s="32">
        <f>SUM(L39:L43)</f>
        <v>73867.200000000012</v>
      </c>
      <c r="M44" s="31">
        <f>SUM(M39:M43)</f>
        <v>37742.19</v>
      </c>
    </row>
    <row r="45" spans="6:13" x14ac:dyDescent="0.25">
      <c r="F45" s="17"/>
      <c r="G45" s="17" t="s">
        <v>18</v>
      </c>
      <c r="H45" s="17"/>
      <c r="I45" s="18"/>
      <c r="J45" s="39"/>
      <c r="K45" s="18"/>
      <c r="L45" s="42"/>
      <c r="M45" s="18"/>
    </row>
    <row r="46" spans="6:13" x14ac:dyDescent="0.25">
      <c r="G46" s="24" t="s">
        <v>37</v>
      </c>
      <c r="H46" s="3"/>
      <c r="I46" s="25">
        <v>646155.94999999995</v>
      </c>
      <c r="J46" s="25">
        <v>646426</v>
      </c>
      <c r="K46" s="25">
        <v>646155.94999999995</v>
      </c>
      <c r="L46" s="25">
        <v>555242.23</v>
      </c>
      <c r="M46" s="25">
        <v>554500.23</v>
      </c>
    </row>
    <row r="47" spans="6:13" x14ac:dyDescent="0.25">
      <c r="F47" s="5"/>
      <c r="G47" s="24" t="s">
        <v>19</v>
      </c>
      <c r="H47" s="3"/>
      <c r="I47" s="25">
        <v>16681.62</v>
      </c>
      <c r="J47" s="25">
        <v>-35558</v>
      </c>
      <c r="K47" s="25">
        <v>6801.71</v>
      </c>
      <c r="L47" s="25">
        <v>3573.61</v>
      </c>
      <c r="M47" s="25">
        <v>91925.72</v>
      </c>
    </row>
    <row r="48" spans="6:13" x14ac:dyDescent="0.25">
      <c r="F48" s="17"/>
      <c r="G48" s="17" t="s">
        <v>20</v>
      </c>
      <c r="H48" s="17"/>
      <c r="I48" s="28">
        <f>SUM(I46:I47)</f>
        <v>662837.56999999995</v>
      </c>
      <c r="J48" s="29">
        <v>610868</v>
      </c>
      <c r="K48" s="28">
        <f>SUM(K46:K47)</f>
        <v>652957.65999999992</v>
      </c>
      <c r="L48" s="29">
        <f>SUM(L46:L47)</f>
        <v>558815.84</v>
      </c>
      <c r="M48" s="28">
        <f>SUM(M46:M47)</f>
        <v>646425.94999999995</v>
      </c>
    </row>
    <row r="49" spans="6:13" ht="13.8" thickBot="1" x14ac:dyDescent="0.3">
      <c r="F49" s="17"/>
      <c r="G49" s="17" t="s">
        <v>21</v>
      </c>
      <c r="H49" s="17"/>
      <c r="I49" s="35">
        <f>I44+I48</f>
        <v>714921.26</v>
      </c>
      <c r="J49" s="36">
        <f t="shared" ref="J49" si="2">J44+J48</f>
        <v>741532</v>
      </c>
      <c r="K49" s="35">
        <f>K44+K48</f>
        <v>682565.46</v>
      </c>
      <c r="L49" s="36">
        <f>L44+L48</f>
        <v>632683.04</v>
      </c>
      <c r="M49" s="35">
        <f>M44+M48</f>
        <v>684168.1399999999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4" zoomScale="85" zoomScaleNormal="85" workbookViewId="0">
      <selection activeCell="L35" sqref="L35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45169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9879.9100000000326</v>
      </c>
      <c r="I9" s="9">
        <f>BS!I47+(BS!I46-BS!M48)</f>
        <v>16411.62</v>
      </c>
      <c r="K9" s="13">
        <v>20808</v>
      </c>
      <c r="L9" s="13">
        <v>-35558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180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2801.6500000000015</v>
      </c>
      <c r="I14" s="9">
        <f>(BS!M22+BS!M23)-(BS!I22+BS!I23)</f>
        <v>-2532.3199999999997</v>
      </c>
      <c r="K14" s="13">
        <v>-6585</v>
      </c>
      <c r="L14" s="13">
        <v>4726</v>
      </c>
    </row>
    <row r="15" spans="1:12" x14ac:dyDescent="0.25">
      <c r="A15" s="6" t="s">
        <v>29</v>
      </c>
      <c r="H15" s="9">
        <f>BS!K24-BS!I24</f>
        <v>3449.5400000000009</v>
      </c>
      <c r="I15" s="9">
        <f>BS!M24-BS!I24</f>
        <v>6479.869999999999</v>
      </c>
      <c r="K15" s="13">
        <v>-3000</v>
      </c>
      <c r="L15" s="13">
        <v>-6000</v>
      </c>
    </row>
    <row r="16" spans="1:12" x14ac:dyDescent="0.25">
      <c r="A16" s="6" t="s">
        <v>7</v>
      </c>
      <c r="H16" s="9">
        <f>BS!K25-BS!I25</f>
        <v>-5011</v>
      </c>
      <c r="I16" s="9">
        <f>BS!M25-BS!I25</f>
        <v>-3812.8599999999988</v>
      </c>
      <c r="K16" s="13">
        <v>1600</v>
      </c>
      <c r="L16" s="13">
        <v>-6806</v>
      </c>
    </row>
    <row r="17" spans="1:12" x14ac:dyDescent="0.25">
      <c r="A17" s="6" t="s">
        <v>30</v>
      </c>
      <c r="H17" s="9">
        <f>BS!K26-BS!I26</f>
        <v>-5672.3600000000006</v>
      </c>
      <c r="I17" s="9">
        <f>BS!M26-BS!I26</f>
        <v>13603.269999999999</v>
      </c>
      <c r="K17" s="13">
        <v>0</v>
      </c>
      <c r="L17" s="13">
        <v>26099</v>
      </c>
    </row>
    <row r="18" spans="1:12" x14ac:dyDescent="0.25">
      <c r="A18" s="6" t="s">
        <v>31</v>
      </c>
      <c r="H18" s="9">
        <f>SUM(BS!K34-BS!I34)</f>
        <v>643.40000000000146</v>
      </c>
      <c r="I18" s="9">
        <f>SUM(BS!M34-BS!I34)</f>
        <v>-4008.8700000000026</v>
      </c>
      <c r="K18" s="13">
        <v>0</v>
      </c>
      <c r="L18" s="13">
        <v>-420</v>
      </c>
    </row>
    <row r="19" spans="1:12" x14ac:dyDescent="0.25">
      <c r="A19" s="6" t="s">
        <v>45</v>
      </c>
      <c r="H19" s="9">
        <f>BS!I39-BS!K39</f>
        <v>-8338.39</v>
      </c>
      <c r="I19" s="9">
        <f>BS!I39-BS!M39</f>
        <v>-954.21</v>
      </c>
      <c r="K19" s="13">
        <v>25015</v>
      </c>
      <c r="L19" s="13">
        <v>49746</v>
      </c>
    </row>
    <row r="20" spans="1:12" x14ac:dyDescent="0.25">
      <c r="A20" s="6" t="s">
        <v>51</v>
      </c>
      <c r="H20" s="9">
        <f>(BS!I41+ BS!I42)-(BS!K41+BS!K42)</f>
        <v>31185.089999999997</v>
      </c>
      <c r="I20" s="9">
        <f>(BS!I41+BS!I42)-(BS!M41+BS!M42)</f>
        <v>22576.429999999993</v>
      </c>
      <c r="K20" s="13">
        <v>17000</v>
      </c>
      <c r="L20" s="13">
        <v>49002</v>
      </c>
    </row>
    <row r="21" spans="1:12" x14ac:dyDescent="0.25">
      <c r="A21" s="6" t="s">
        <v>52</v>
      </c>
      <c r="H21" s="9">
        <f>BS!I40-BS!K40</f>
        <v>20.069999999999709</v>
      </c>
      <c r="I21" s="9">
        <f>BS!I40-BS!M40</f>
        <v>-8087.98</v>
      </c>
      <c r="K21" s="13">
        <v>3000</v>
      </c>
      <c r="L21" s="13">
        <v>-5755</v>
      </c>
    </row>
    <row r="22" spans="1:12" x14ac:dyDescent="0.25">
      <c r="A22" s="6" t="s">
        <v>35</v>
      </c>
      <c r="H22" s="10">
        <f>BS!I43-BS!K43</f>
        <v>-390.88000000000011</v>
      </c>
      <c r="I22" s="10">
        <f>BS!I43-BS!M43</f>
        <v>807.26000000000022</v>
      </c>
      <c r="K22" s="13">
        <v>0</v>
      </c>
      <c r="L22" s="13">
        <v>-272</v>
      </c>
    </row>
    <row r="23" spans="1:12" x14ac:dyDescent="0.25">
      <c r="A23" s="4" t="s">
        <v>46</v>
      </c>
      <c r="H23" s="9">
        <f>SUM(H9:H22)</f>
        <v>28567.030000000032</v>
      </c>
      <c r="I23" s="9">
        <f>SUM(I9:I22)</f>
        <v>40662.209999999985</v>
      </c>
      <c r="K23" s="15">
        <v>57838</v>
      </c>
      <c r="L23" s="15">
        <v>75062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0</v>
      </c>
      <c r="I26" s="9">
        <f>BS!M30-BS!I30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28567.030000000032</v>
      </c>
      <c r="I31" s="9">
        <f>I23+I26+I29</f>
        <v>40662.209999999985</v>
      </c>
      <c r="K31" s="15">
        <v>57838</v>
      </c>
      <c r="L31" s="15">
        <v>75062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401107.73</v>
      </c>
      <c r="I33" s="9">
        <f>BS!$M$21</f>
        <v>389013.08999999997</v>
      </c>
      <c r="K33" s="13">
        <v>406138</v>
      </c>
      <c r="L33" s="13">
        <v>389013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429674.76</v>
      </c>
      <c r="I35" s="9">
        <f>I31+I33</f>
        <v>429675.29999999993</v>
      </c>
      <c r="K35" s="15">
        <v>463976</v>
      </c>
      <c r="L35" s="15">
        <f>L31+L33</f>
        <v>464075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-0.22999999998137355</v>
      </c>
      <c r="I37" s="9">
        <f>I35-BS!I21</f>
        <v>0.30999999993946403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2023-09-11T18:48:49Z</dcterms:modified>
</cp:coreProperties>
</file>