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kp\Desktop\WWA\Counties\Columbia\Helland WA\"/>
    </mc:Choice>
  </mc:AlternateContent>
  <xr:revisionPtr revIDLastSave="0" documentId="8_{882F7261-8BED-4136-AA84-13A702ECECF3}" xr6:coauthVersionLast="47" xr6:coauthVersionMax="47" xr10:uidLastSave="{00000000-0000-0000-0000-000000000000}"/>
  <bookViews>
    <workbookView xWindow="-24120" yWindow="630" windowWidth="24240" windowHeight="13140" xr2:uid="{870D22C2-C57A-45EE-BF1F-22E82F3964E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46" i="1" l="1"/>
  <c r="I146" i="1"/>
  <c r="S146" i="1" s="1"/>
  <c r="Q144" i="1"/>
  <c r="I144" i="1"/>
  <c r="S144" i="1" s="1"/>
  <c r="Q142" i="1"/>
  <c r="O142" i="1"/>
  <c r="I142" i="1"/>
  <c r="S142" i="1" s="1"/>
  <c r="Q140" i="1"/>
  <c r="I140" i="1"/>
  <c r="S140" i="1" s="1"/>
  <c r="Q138" i="1"/>
  <c r="I138" i="1"/>
  <c r="S138" i="1" s="1"/>
  <c r="Q135" i="1"/>
  <c r="G135" i="1"/>
  <c r="H135" i="1" s="1"/>
  <c r="M135" i="1" s="1"/>
  <c r="Q133" i="1"/>
  <c r="G133" i="1"/>
  <c r="H133" i="1" s="1"/>
  <c r="M133" i="1" s="1"/>
  <c r="O133" i="1" s="1"/>
  <c r="Q131" i="1"/>
  <c r="G131" i="1"/>
  <c r="H131" i="1" s="1"/>
  <c r="M131" i="1" s="1"/>
  <c r="S131" i="1" s="1"/>
  <c r="Q129" i="1"/>
  <c r="G129" i="1"/>
  <c r="H129" i="1" s="1"/>
  <c r="M129" i="1" s="1"/>
  <c r="O129" i="1" s="1"/>
  <c r="Q127" i="1"/>
  <c r="G127" i="1"/>
  <c r="H127" i="1" s="1"/>
  <c r="M127" i="1" s="1"/>
  <c r="S127" i="1" s="1"/>
  <c r="Q125" i="1"/>
  <c r="G125" i="1"/>
  <c r="H125" i="1" s="1"/>
  <c r="M125" i="1" s="1"/>
  <c r="Q123" i="1"/>
  <c r="G123" i="1"/>
  <c r="H123" i="1" s="1"/>
  <c r="M123" i="1" s="1"/>
  <c r="S123" i="1" s="1"/>
  <c r="Q121" i="1"/>
  <c r="E121" i="1"/>
  <c r="C121" i="1"/>
  <c r="G120" i="1"/>
  <c r="H120" i="1" s="1"/>
  <c r="G119" i="1"/>
  <c r="Q110" i="1"/>
  <c r="G110" i="1"/>
  <c r="H110" i="1" s="1"/>
  <c r="M110" i="1" s="1"/>
  <c r="S110" i="1" s="1"/>
  <c r="Q108" i="1"/>
  <c r="G108" i="1"/>
  <c r="H108" i="1" s="1"/>
  <c r="M108" i="1" s="1"/>
  <c r="Q106" i="1"/>
  <c r="G106" i="1"/>
  <c r="H106" i="1" s="1"/>
  <c r="M106" i="1" s="1"/>
  <c r="S106" i="1" s="1"/>
  <c r="Q104" i="1"/>
  <c r="G104" i="1"/>
  <c r="H104" i="1" s="1"/>
  <c r="M104" i="1" s="1"/>
  <c r="O104" i="1" s="1"/>
  <c r="Q102" i="1"/>
  <c r="G102" i="1"/>
  <c r="H102" i="1" s="1"/>
  <c r="M102" i="1" s="1"/>
  <c r="S102" i="1" s="1"/>
  <c r="Q100" i="1"/>
  <c r="G100" i="1"/>
  <c r="H100" i="1" s="1"/>
  <c r="M100" i="1" s="1"/>
  <c r="O100" i="1" s="1"/>
  <c r="Q98" i="1"/>
  <c r="G98" i="1"/>
  <c r="H98" i="1" s="1"/>
  <c r="M98" i="1" s="1"/>
  <c r="S98" i="1" s="1"/>
  <c r="Q96" i="1"/>
  <c r="E96" i="1"/>
  <c r="C96" i="1"/>
  <c r="H95" i="1"/>
  <c r="G95" i="1"/>
  <c r="G94" i="1"/>
  <c r="G96" i="1" s="1"/>
  <c r="Q86" i="1"/>
  <c r="O86" i="1"/>
  <c r="I86" i="1"/>
  <c r="S86" i="1" s="1"/>
  <c r="Q84" i="1"/>
  <c r="I84" i="1"/>
  <c r="S84" i="1" s="1"/>
  <c r="Q82" i="1"/>
  <c r="I82" i="1"/>
  <c r="S82" i="1" s="1"/>
  <c r="Q80" i="1"/>
  <c r="I80" i="1"/>
  <c r="S80" i="1" s="1"/>
  <c r="Q78" i="1"/>
  <c r="I78" i="1"/>
  <c r="S78" i="1" s="1"/>
  <c r="Q75" i="1"/>
  <c r="G75" i="1"/>
  <c r="H75" i="1" s="1"/>
  <c r="M75" i="1" s="1"/>
  <c r="S75" i="1" s="1"/>
  <c r="Q73" i="1"/>
  <c r="G73" i="1"/>
  <c r="H73" i="1" s="1"/>
  <c r="M73" i="1" s="1"/>
  <c r="Q71" i="1"/>
  <c r="G71" i="1"/>
  <c r="H71" i="1" s="1"/>
  <c r="M71" i="1" s="1"/>
  <c r="S71" i="1" s="1"/>
  <c r="Q69" i="1"/>
  <c r="G69" i="1"/>
  <c r="H69" i="1" s="1"/>
  <c r="M69" i="1" s="1"/>
  <c r="O69" i="1" s="1"/>
  <c r="Q67" i="1"/>
  <c r="G67" i="1"/>
  <c r="H67" i="1" s="1"/>
  <c r="M67" i="1" s="1"/>
  <c r="S67" i="1" s="1"/>
  <c r="Q65" i="1"/>
  <c r="G65" i="1"/>
  <c r="H65" i="1" s="1"/>
  <c r="M65" i="1" s="1"/>
  <c r="O65" i="1" s="1"/>
  <c r="Q63" i="1"/>
  <c r="G63" i="1"/>
  <c r="H63" i="1" s="1"/>
  <c r="M63" i="1" s="1"/>
  <c r="S63" i="1" s="1"/>
  <c r="Q61" i="1"/>
  <c r="E61" i="1"/>
  <c r="C61" i="1"/>
  <c r="H60" i="1"/>
  <c r="G60" i="1"/>
  <c r="G59" i="1"/>
  <c r="G61" i="1" s="1"/>
  <c r="Q50" i="1"/>
  <c r="O50" i="1"/>
  <c r="I50" i="1"/>
  <c r="S50" i="1" s="1"/>
  <c r="Q48" i="1"/>
  <c r="I48" i="1"/>
  <c r="S48" i="1" s="1"/>
  <c r="Q46" i="1"/>
  <c r="I46" i="1"/>
  <c r="S46" i="1" s="1"/>
  <c r="Q44" i="1"/>
  <c r="I44" i="1"/>
  <c r="S44" i="1" s="1"/>
  <c r="Q42" i="1"/>
  <c r="I42" i="1"/>
  <c r="S42" i="1" s="1"/>
  <c r="Q39" i="1"/>
  <c r="O39" i="1"/>
  <c r="G39" i="1"/>
  <c r="H39" i="1" s="1"/>
  <c r="M39" i="1" s="1"/>
  <c r="S39" i="1" s="1"/>
  <c r="Q37" i="1"/>
  <c r="G37" i="1"/>
  <c r="H37" i="1" s="1"/>
  <c r="M37" i="1" s="1"/>
  <c r="O37" i="1" s="1"/>
  <c r="Q35" i="1"/>
  <c r="G35" i="1"/>
  <c r="H35" i="1" s="1"/>
  <c r="M35" i="1" s="1"/>
  <c r="S35" i="1" s="1"/>
  <c r="Q33" i="1"/>
  <c r="G33" i="1"/>
  <c r="H33" i="1" s="1"/>
  <c r="M33" i="1" s="1"/>
  <c r="O33" i="1" s="1"/>
  <c r="Q31" i="1"/>
  <c r="G31" i="1"/>
  <c r="H31" i="1" s="1"/>
  <c r="M31" i="1" s="1"/>
  <c r="S31" i="1" s="1"/>
  <c r="Q29" i="1"/>
  <c r="G29" i="1"/>
  <c r="H29" i="1" s="1"/>
  <c r="M29" i="1" s="1"/>
  <c r="O29" i="1" s="1"/>
  <c r="Q27" i="1"/>
  <c r="G27" i="1"/>
  <c r="H27" i="1" s="1"/>
  <c r="M27" i="1" s="1"/>
  <c r="S27" i="1" s="1"/>
  <c r="Q25" i="1"/>
  <c r="E25" i="1"/>
  <c r="C25" i="1"/>
  <c r="G24" i="1"/>
  <c r="H24" i="1" s="1"/>
  <c r="G23" i="1"/>
  <c r="O78" i="1" l="1"/>
  <c r="G121" i="1"/>
  <c r="G25" i="1"/>
  <c r="O48" i="1"/>
  <c r="O73" i="1"/>
  <c r="S73" i="1"/>
  <c r="O125" i="1"/>
  <c r="S125" i="1"/>
  <c r="O108" i="1"/>
  <c r="S108" i="1"/>
  <c r="O35" i="1"/>
  <c r="O75" i="1"/>
  <c r="O84" i="1"/>
  <c r="O140" i="1"/>
  <c r="S37" i="1"/>
  <c r="O44" i="1"/>
  <c r="O71" i="1"/>
  <c r="O82" i="1"/>
  <c r="O110" i="1"/>
  <c r="O138" i="1"/>
  <c r="O146" i="1"/>
  <c r="O46" i="1"/>
  <c r="O42" i="1"/>
  <c r="O80" i="1"/>
  <c r="O106" i="1"/>
  <c r="O123" i="1"/>
  <c r="O144" i="1"/>
  <c r="O67" i="1"/>
  <c r="O102" i="1"/>
  <c r="O131" i="1"/>
  <c r="O27" i="1"/>
  <c r="S33" i="1"/>
  <c r="O63" i="1"/>
  <c r="S69" i="1"/>
  <c r="O98" i="1"/>
  <c r="S104" i="1"/>
  <c r="O127" i="1"/>
  <c r="S133" i="1"/>
  <c r="O31" i="1"/>
  <c r="S29" i="1"/>
  <c r="S65" i="1"/>
  <c r="S100" i="1"/>
  <c r="S129" i="1"/>
  <c r="S135" i="1"/>
  <c r="O135" i="1"/>
  <c r="H23" i="1"/>
  <c r="H25" i="1" s="1"/>
  <c r="M25" i="1" s="1"/>
  <c r="H59" i="1"/>
  <c r="H61" i="1" s="1"/>
  <c r="M61" i="1" s="1"/>
  <c r="H94" i="1"/>
  <c r="H96" i="1" s="1"/>
  <c r="M96" i="1" s="1"/>
  <c r="H119" i="1"/>
  <c r="H121" i="1" s="1"/>
  <c r="M121" i="1" s="1"/>
  <c r="O61" i="1" l="1"/>
  <c r="O89" i="1" s="1"/>
  <c r="O90" i="1" s="1"/>
  <c r="S61" i="1"/>
  <c r="O25" i="1"/>
  <c r="O53" i="1" s="1"/>
  <c r="O54" i="1" s="1"/>
  <c r="S25" i="1"/>
  <c r="O121" i="1"/>
  <c r="O148" i="1" s="1"/>
  <c r="O149" i="1" s="1"/>
  <c r="S121" i="1"/>
  <c r="O96" i="1"/>
  <c r="O113" i="1" s="1"/>
  <c r="O114" i="1" s="1"/>
  <c r="S96" i="1"/>
</calcChain>
</file>

<file path=xl/sharedStrings.xml><?xml version="1.0" encoding="utf-8"?>
<sst xmlns="http://schemas.openxmlformats.org/spreadsheetml/2006/main" count="170" uniqueCount="63">
  <si>
    <t>Soils</t>
  </si>
  <si>
    <t>Ho</t>
  </si>
  <si>
    <t>Houghton muck</t>
  </si>
  <si>
    <t>100% hydric</t>
  </si>
  <si>
    <t>Ad</t>
  </si>
  <si>
    <t>Adrian muck</t>
  </si>
  <si>
    <t>Gb</t>
  </si>
  <si>
    <t>Grandby loamy sand</t>
  </si>
  <si>
    <t>WcA</t>
  </si>
  <si>
    <t>Wasepi find sandy loam</t>
  </si>
  <si>
    <t>1-32% hydric</t>
  </si>
  <si>
    <t>NRCS standard for ditch length in organic and sandy soils is 150 ft</t>
  </si>
  <si>
    <t>DB elev. = elevation of ditch bottom</t>
  </si>
  <si>
    <t xml:space="preserve">ToP elev. =ditch depth + 10% for settling + DB elev. </t>
  </si>
  <si>
    <t>Est. fill = (Top elev. - DB elev.) X length X (width + 10')</t>
  </si>
  <si>
    <r>
      <t>Cost based on $7/ft</t>
    </r>
    <r>
      <rPr>
        <vertAlign val="superscript"/>
        <sz val="11"/>
        <color theme="1"/>
        <rFont val="Calibri"/>
        <family val="2"/>
        <scheme val="minor"/>
      </rPr>
      <t>3</t>
    </r>
  </si>
  <si>
    <t>Scrape size = area dredged for spoil at an average depth of  1.5' deep</t>
  </si>
  <si>
    <t>Assume $1000 for water control structure and associated material</t>
  </si>
  <si>
    <t>Cost/acre based on 85 acres</t>
  </si>
  <si>
    <t>Alternative 4--ditch plug 6 elevation set arbitrarily to 822.5 instead of full height</t>
  </si>
  <si>
    <t>Estimated cost of Ditch Plug 2 is shown, but is not used in total cost calculations</t>
  </si>
  <si>
    <t>Alternative 1</t>
  </si>
  <si>
    <t xml:space="preserve">DB elev. </t>
  </si>
  <si>
    <t xml:space="preserve">ToP elev. </t>
  </si>
  <si>
    <t xml:space="preserve">depth </t>
  </si>
  <si>
    <t>depth + 33%</t>
  </si>
  <si>
    <t>length</t>
  </si>
  <si>
    <t>width</t>
  </si>
  <si>
    <t xml:space="preserve">Est. fill </t>
  </si>
  <si>
    <t>Est. cost</t>
  </si>
  <si>
    <t xml:space="preserve">Wetland Acres </t>
  </si>
  <si>
    <t>Scrape</t>
  </si>
  <si>
    <t>(yds3)</t>
  </si>
  <si>
    <t>impacted</t>
  </si>
  <si>
    <t>size</t>
  </si>
  <si>
    <t>Ditch Fill 1</t>
  </si>
  <si>
    <t>west end</t>
  </si>
  <si>
    <t>Ditch Fill 2</t>
  </si>
  <si>
    <t>east end</t>
  </si>
  <si>
    <t>Mean</t>
  </si>
  <si>
    <t>Ditch Plug 2</t>
  </si>
  <si>
    <t>future?</t>
  </si>
  <si>
    <t>Ditch Plug 3</t>
  </si>
  <si>
    <t>Ditch Plug 4</t>
  </si>
  <si>
    <t>Ditch Plug 5</t>
  </si>
  <si>
    <t>Ditch Plug 6</t>
  </si>
  <si>
    <t>Ditch Plug 7</t>
  </si>
  <si>
    <t>Ditch Plug 8</t>
  </si>
  <si>
    <t>top width</t>
  </si>
  <si>
    <t>max height</t>
  </si>
  <si>
    <t>estimated  yds</t>
  </si>
  <si>
    <t>Eyebrow berm 1</t>
  </si>
  <si>
    <t>Eyebrow berm 2</t>
  </si>
  <si>
    <t>Eyebrow berm 3</t>
  </si>
  <si>
    <t>Eyebrow berm 4</t>
  </si>
  <si>
    <t>Eyebrow berm 5</t>
  </si>
  <si>
    <t>WCS</t>
  </si>
  <si>
    <t>Estimated Cost</t>
  </si>
  <si>
    <t>Cost/acre</t>
  </si>
  <si>
    <t>Alternative 2</t>
  </si>
  <si>
    <t>Alternative 3</t>
  </si>
  <si>
    <t>Alternative 4</t>
  </si>
  <si>
    <t>Peter Helland Wildlife Area Calculations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</si>
</sst>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&quot;$&quot;#,##0"/>
    <numFmt numFmtId="166" formatCode="&quot;$&quot;#,##0.00"/>
  </numFmts>
  <fonts count="6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1" applyNumberFormat="0" applyAlignment="0" applyProtection="0"/>
  </cellStyleXfs>
  <cellXfs count="15">
    <xf numFmtId="0" fontId="0" fillId="0" borderId="0" xfId="0"/>
    <xf numFmtId="0" fontId="3" fillId="0" borderId="0" xfId="0" applyFont="1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/>
    <xf numFmtId="2" fontId="0" fillId="0" borderId="0" xfId="0" applyNumberFormat="1"/>
    <xf numFmtId="2" fontId="0" fillId="0" borderId="0" xfId="0" applyNumberFormat="1" applyAlignment="1">
      <alignment horizontal="center" vertical="center"/>
    </xf>
    <xf numFmtId="165" fontId="2" fillId="3" borderId="1" xfId="2" applyNumberFormat="1"/>
    <xf numFmtId="165" fontId="1" fillId="2" borderId="0" xfId="1" applyNumberFormat="1"/>
    <xf numFmtId="165" fontId="5" fillId="0" borderId="0" xfId="0" applyNumberFormat="1" applyFont="1"/>
    <xf numFmtId="166" fontId="1" fillId="2" borderId="0" xfId="1" applyNumberFormat="1"/>
    <xf numFmtId="0" fontId="3" fillId="0" borderId="0" xfId="0" applyFont="1" applyAlignment="1">
      <alignment horizontal="center"/>
    </xf>
  </cellXfs>
  <cellStyles count="3">
    <cellStyle name="Calculation" xfId="2" builtinId="22"/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F51780-C99C-46E6-8FFD-7F1D37D1BF54}">
  <dimension ref="A1:S149"/>
  <sheetViews>
    <sheetView tabSelected="1" workbookViewId="0">
      <selection activeCell="Q9" sqref="Q9"/>
    </sheetView>
  </sheetViews>
  <sheetFormatPr defaultRowHeight="15" x14ac:dyDescent="0.25"/>
  <sheetData>
    <row r="1" spans="1:18" x14ac:dyDescent="0.25">
      <c r="A1" s="14" t="s">
        <v>62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</row>
    <row r="3" spans="1:18" x14ac:dyDescent="0.25">
      <c r="E3" t="s">
        <v>0</v>
      </c>
      <c r="F3" t="s">
        <v>1</v>
      </c>
      <c r="G3" t="s">
        <v>2</v>
      </c>
      <c r="K3" t="s">
        <v>3</v>
      </c>
    </row>
    <row r="4" spans="1:18" x14ac:dyDescent="0.25">
      <c r="F4" t="s">
        <v>4</v>
      </c>
      <c r="G4" t="s">
        <v>5</v>
      </c>
      <c r="K4" t="s">
        <v>3</v>
      </c>
    </row>
    <row r="5" spans="1:18" x14ac:dyDescent="0.25">
      <c r="F5" t="s">
        <v>6</v>
      </c>
      <c r="G5" t="s">
        <v>7</v>
      </c>
      <c r="K5" t="s">
        <v>3</v>
      </c>
    </row>
    <row r="6" spans="1:18" x14ac:dyDescent="0.25">
      <c r="F6" t="s">
        <v>8</v>
      </c>
      <c r="G6" t="s">
        <v>9</v>
      </c>
      <c r="K6" t="s">
        <v>10</v>
      </c>
    </row>
    <row r="9" spans="1:18" x14ac:dyDescent="0.25">
      <c r="F9" t="s">
        <v>11</v>
      </c>
    </row>
    <row r="10" spans="1:18" x14ac:dyDescent="0.25">
      <c r="F10" t="s">
        <v>12</v>
      </c>
    </row>
    <row r="11" spans="1:18" x14ac:dyDescent="0.25">
      <c r="F11" t="s">
        <v>13</v>
      </c>
    </row>
    <row r="12" spans="1:18" x14ac:dyDescent="0.25">
      <c r="F12" t="s">
        <v>14</v>
      </c>
    </row>
    <row r="13" spans="1:18" ht="17.25" x14ac:dyDescent="0.25">
      <c r="F13" t="s">
        <v>15</v>
      </c>
    </row>
    <row r="14" spans="1:18" x14ac:dyDescent="0.25">
      <c r="F14" t="s">
        <v>16</v>
      </c>
    </row>
    <row r="15" spans="1:18" x14ac:dyDescent="0.25">
      <c r="F15" t="s">
        <v>17</v>
      </c>
    </row>
    <row r="16" spans="1:18" x14ac:dyDescent="0.25">
      <c r="F16" t="s">
        <v>18</v>
      </c>
    </row>
    <row r="17" spans="1:19" x14ac:dyDescent="0.25">
      <c r="F17" t="s">
        <v>19</v>
      </c>
    </row>
    <row r="18" spans="1:19" x14ac:dyDescent="0.25">
      <c r="F18" t="s">
        <v>20</v>
      </c>
    </row>
    <row r="20" spans="1:19" x14ac:dyDescent="0.25">
      <c r="A20" s="1" t="s">
        <v>21</v>
      </c>
    </row>
    <row r="21" spans="1:19" x14ac:dyDescent="0.25">
      <c r="C21" t="s">
        <v>22</v>
      </c>
      <c r="E21" t="s">
        <v>23</v>
      </c>
      <c r="G21" t="s">
        <v>24</v>
      </c>
      <c r="H21" t="s">
        <v>25</v>
      </c>
      <c r="J21" t="s">
        <v>26</v>
      </c>
      <c r="K21" t="s">
        <v>27</v>
      </c>
      <c r="M21" t="s">
        <v>28</v>
      </c>
      <c r="O21" t="s">
        <v>29</v>
      </c>
      <c r="Q21" t="s">
        <v>30</v>
      </c>
      <c r="S21" t="s">
        <v>31</v>
      </c>
    </row>
    <row r="22" spans="1:19" x14ac:dyDescent="0.25">
      <c r="M22" t="s">
        <v>32</v>
      </c>
      <c r="Q22" t="s">
        <v>33</v>
      </c>
      <c r="S22" t="s">
        <v>34</v>
      </c>
    </row>
    <row r="23" spans="1:19" x14ac:dyDescent="0.25">
      <c r="A23" t="s">
        <v>35</v>
      </c>
      <c r="B23" t="s">
        <v>36</v>
      </c>
      <c r="C23" s="2">
        <v>820.04899999999998</v>
      </c>
      <c r="D23" s="2"/>
      <c r="E23" s="2">
        <v>822.86</v>
      </c>
      <c r="F23" s="2"/>
      <c r="G23" s="2">
        <f>E23-C23</f>
        <v>2.8110000000000355</v>
      </c>
      <c r="H23" s="2">
        <f>G23*1.33</f>
        <v>3.7386300000000472</v>
      </c>
      <c r="I23" s="2"/>
      <c r="J23" s="3">
        <v>1000</v>
      </c>
      <c r="K23" s="3">
        <v>25</v>
      </c>
      <c r="L23" s="3"/>
      <c r="M23" s="3"/>
      <c r="N23" s="2"/>
      <c r="O23" s="4"/>
    </row>
    <row r="24" spans="1:19" x14ac:dyDescent="0.25">
      <c r="A24" t="s">
        <v>37</v>
      </c>
      <c r="B24" t="s">
        <v>38</v>
      </c>
      <c r="C24" s="2">
        <v>821.12</v>
      </c>
      <c r="D24" s="2"/>
      <c r="E24" s="2">
        <v>824.61500000000001</v>
      </c>
      <c r="F24" s="2"/>
      <c r="G24" s="2">
        <f>E24-C24</f>
        <v>3.4950000000000045</v>
      </c>
      <c r="H24" s="2">
        <f>G24*1.33</f>
        <v>4.648350000000006</v>
      </c>
      <c r="I24" s="2"/>
      <c r="J24" s="3">
        <v>1000</v>
      </c>
      <c r="K24" s="3">
        <v>25</v>
      </c>
      <c r="L24" s="3"/>
      <c r="M24" s="3"/>
      <c r="N24" s="2"/>
      <c r="O24" s="4"/>
    </row>
    <row r="25" spans="1:19" x14ac:dyDescent="0.25">
      <c r="B25" t="s">
        <v>39</v>
      </c>
      <c r="C25" s="2">
        <f>AVERAGE(C23:C24)</f>
        <v>820.58449999999993</v>
      </c>
      <c r="D25" s="2"/>
      <c r="E25" s="2">
        <f>AVERAGE(E23:E24)</f>
        <v>823.73749999999995</v>
      </c>
      <c r="F25" s="2"/>
      <c r="G25" s="2">
        <f>AVERAGE(G23:G24)</f>
        <v>3.15300000000002</v>
      </c>
      <c r="H25" s="2">
        <f>AVERAGE(H23:H24)</f>
        <v>4.1934900000000264</v>
      </c>
      <c r="I25" s="2"/>
      <c r="J25" s="3">
        <v>1000</v>
      </c>
      <c r="K25" s="3">
        <v>25</v>
      </c>
      <c r="L25" s="3"/>
      <c r="M25" s="3">
        <f>((H25*J25*K25)+(5*1*0.5*2*J25))/27</f>
        <v>4068.0462962963206</v>
      </c>
      <c r="N25" s="2"/>
      <c r="O25" s="4">
        <f>M25*7</f>
        <v>28476.324074074244</v>
      </c>
      <c r="Q25" s="5">
        <f>(35*J25)/43560</f>
        <v>0.80348943985307619</v>
      </c>
      <c r="R25" s="6"/>
      <c r="S25" s="5">
        <f>((M25*27)/1.5)/43560</f>
        <v>1.6810108662381489</v>
      </c>
    </row>
    <row r="26" spans="1:19" x14ac:dyDescent="0.25">
      <c r="C26" s="2"/>
      <c r="D26" s="2"/>
      <c r="E26" s="2"/>
      <c r="F26" s="2"/>
      <c r="G26" s="2"/>
      <c r="H26" s="2"/>
      <c r="I26" s="2"/>
      <c r="J26" s="3"/>
      <c r="K26" s="3"/>
      <c r="L26" s="3"/>
      <c r="M26" s="3"/>
      <c r="N26" s="2"/>
      <c r="O26" s="4"/>
      <c r="Q26" s="5"/>
      <c r="S26" s="5"/>
    </row>
    <row r="27" spans="1:19" x14ac:dyDescent="0.25">
      <c r="A27" t="s">
        <v>40</v>
      </c>
      <c r="B27" s="7" t="s">
        <v>41</v>
      </c>
      <c r="C27" s="2">
        <v>820.13499999999999</v>
      </c>
      <c r="D27" s="2"/>
      <c r="E27" s="2">
        <v>822.34799999999996</v>
      </c>
      <c r="F27" s="2"/>
      <c r="G27" s="2">
        <f>E27-C27</f>
        <v>2.2129999999999654</v>
      </c>
      <c r="H27" s="2">
        <f>G27*1.33</f>
        <v>2.943289999999954</v>
      </c>
      <c r="I27" s="2"/>
      <c r="J27" s="3">
        <v>150</v>
      </c>
      <c r="K27" s="3">
        <v>20</v>
      </c>
      <c r="L27" s="3"/>
      <c r="M27" s="3">
        <f>((H27*J27*K27)+(5*1*0.5*2*J27))/27</f>
        <v>354.80999999999489</v>
      </c>
      <c r="N27" s="2"/>
      <c r="O27" s="4">
        <f>7*M27</f>
        <v>2483.6699999999641</v>
      </c>
      <c r="Q27" s="5">
        <f t="shared" ref="Q27" si="0">(35*J27)/43560</f>
        <v>0.12052341597796143</v>
      </c>
      <c r="S27" s="5">
        <f t="shared" ref="S27" si="1">((M27*27)/1.5)/43560</f>
        <v>0.14661570247933672</v>
      </c>
    </row>
    <row r="28" spans="1:19" x14ac:dyDescent="0.25">
      <c r="C28" s="2"/>
      <c r="D28" s="2"/>
      <c r="E28" s="2"/>
      <c r="F28" s="2"/>
      <c r="G28" s="2"/>
      <c r="H28" s="2"/>
      <c r="I28" s="2"/>
      <c r="J28" s="3"/>
      <c r="K28" s="3"/>
      <c r="L28" s="3"/>
      <c r="M28" s="3"/>
      <c r="N28" s="2"/>
      <c r="O28" s="4"/>
      <c r="Q28" s="5"/>
      <c r="S28" s="5"/>
    </row>
    <row r="29" spans="1:19" x14ac:dyDescent="0.25">
      <c r="A29" t="s">
        <v>42</v>
      </c>
      <c r="C29" s="2">
        <v>818.93</v>
      </c>
      <c r="D29" s="2"/>
      <c r="E29" s="2">
        <v>823.47400000000005</v>
      </c>
      <c r="F29" s="2"/>
      <c r="G29" s="2">
        <f>E29-C29</f>
        <v>4.5440000000000964</v>
      </c>
      <c r="H29" s="2">
        <f t="shared" ref="H29:H35" si="2">G29*1.33</f>
        <v>6.0435200000001288</v>
      </c>
      <c r="I29" s="2"/>
      <c r="J29" s="3">
        <v>150</v>
      </c>
      <c r="K29" s="3">
        <v>22</v>
      </c>
      <c r="L29" s="3"/>
      <c r="M29" s="3">
        <f t="shared" ref="M29:M39" si="3">((H29*J29*K29)+(5*1*0.5*2*J29))/27</f>
        <v>766.43022222223794</v>
      </c>
      <c r="N29" s="2"/>
      <c r="O29" s="4">
        <f t="shared" ref="O29:O39" si="4">7*M29</f>
        <v>5365.0115555556658</v>
      </c>
      <c r="Q29" s="5">
        <f t="shared" ref="Q29:Q39" si="5">(35*J29)/43560</f>
        <v>0.12052341597796143</v>
      </c>
      <c r="S29" s="5">
        <f t="shared" ref="S29:S37" si="6">((M29*27)/1.5)/43560</f>
        <v>0.31670670339761897</v>
      </c>
    </row>
    <row r="30" spans="1:19" x14ac:dyDescent="0.25">
      <c r="C30" s="2"/>
      <c r="D30" s="2"/>
      <c r="E30" s="2"/>
      <c r="F30" s="2"/>
      <c r="G30" s="2"/>
      <c r="H30" s="2"/>
      <c r="I30" s="2"/>
      <c r="J30" s="3"/>
      <c r="K30" s="3"/>
      <c r="L30" s="3"/>
      <c r="M30" s="3"/>
      <c r="N30" s="2"/>
      <c r="O30" s="4"/>
      <c r="Q30" s="5"/>
      <c r="S30" s="5"/>
    </row>
    <row r="31" spans="1:19" x14ac:dyDescent="0.25">
      <c r="A31" t="s">
        <v>43</v>
      </c>
      <c r="C31" s="2">
        <v>821.6</v>
      </c>
      <c r="D31" s="2"/>
      <c r="E31" s="2">
        <v>823.73599999999999</v>
      </c>
      <c r="F31" s="2"/>
      <c r="G31" s="2">
        <f t="shared" ref="G31:G33" si="7">E31-C31</f>
        <v>2.1359999999999673</v>
      </c>
      <c r="H31" s="2">
        <f t="shared" si="2"/>
        <v>2.8408799999999568</v>
      </c>
      <c r="I31" s="2"/>
      <c r="J31" s="3">
        <v>150</v>
      </c>
      <c r="K31" s="3">
        <v>25</v>
      </c>
      <c r="L31" s="3"/>
      <c r="M31" s="3">
        <f t="shared" si="3"/>
        <v>422.34444444443841</v>
      </c>
      <c r="N31" s="2"/>
      <c r="O31" s="4">
        <f t="shared" si="4"/>
        <v>2956.4111111110687</v>
      </c>
      <c r="Q31" s="5">
        <f t="shared" si="5"/>
        <v>0.12052341597796143</v>
      </c>
      <c r="S31" s="5">
        <f t="shared" si="6"/>
        <v>0.17452249770431338</v>
      </c>
    </row>
    <row r="32" spans="1:19" x14ac:dyDescent="0.25">
      <c r="C32" s="2"/>
      <c r="D32" s="2"/>
      <c r="E32" s="2"/>
      <c r="F32" s="2"/>
      <c r="G32" s="2"/>
      <c r="H32" s="2"/>
      <c r="I32" s="2"/>
      <c r="J32" s="3"/>
      <c r="K32" s="3"/>
      <c r="L32" s="3"/>
      <c r="M32" s="3"/>
      <c r="N32" s="2"/>
      <c r="O32" s="4"/>
      <c r="Q32" s="5"/>
      <c r="S32" s="5"/>
    </row>
    <row r="33" spans="1:19" x14ac:dyDescent="0.25">
      <c r="A33" t="s">
        <v>44</v>
      </c>
      <c r="C33" s="2">
        <v>820.71299999999997</v>
      </c>
      <c r="D33" s="2"/>
      <c r="E33" s="2">
        <v>823.49</v>
      </c>
      <c r="F33" s="2"/>
      <c r="G33" s="2">
        <f t="shared" si="7"/>
        <v>2.7770000000000437</v>
      </c>
      <c r="H33" s="2">
        <f t="shared" si="2"/>
        <v>3.6934100000000583</v>
      </c>
      <c r="I33" s="2"/>
      <c r="J33" s="3">
        <v>150</v>
      </c>
      <c r="K33" s="3">
        <v>30</v>
      </c>
      <c r="L33" s="3"/>
      <c r="M33" s="3">
        <f t="shared" si="3"/>
        <v>643.34611111112088</v>
      </c>
      <c r="N33" s="2"/>
      <c r="O33" s="4">
        <f t="shared" si="4"/>
        <v>4503.422777777846</v>
      </c>
      <c r="Q33" s="5">
        <f t="shared" si="5"/>
        <v>0.12052341597796143</v>
      </c>
      <c r="S33" s="5">
        <f t="shared" si="6"/>
        <v>0.26584550045914085</v>
      </c>
    </row>
    <row r="34" spans="1:19" x14ac:dyDescent="0.25">
      <c r="C34" s="2"/>
      <c r="D34" s="2"/>
      <c r="E34" s="2"/>
      <c r="F34" s="2"/>
      <c r="G34" s="2"/>
      <c r="H34" s="2"/>
      <c r="I34" s="2"/>
      <c r="J34" s="3"/>
      <c r="K34" s="3"/>
      <c r="L34" s="3"/>
      <c r="M34" s="3"/>
      <c r="N34" s="2"/>
      <c r="O34" s="4"/>
      <c r="Q34" s="5"/>
      <c r="S34" s="5"/>
    </row>
    <row r="35" spans="1:19" x14ac:dyDescent="0.25">
      <c r="A35" t="s">
        <v>45</v>
      </c>
      <c r="C35" s="2">
        <v>820.58399999999995</v>
      </c>
      <c r="D35" s="2"/>
      <c r="E35" s="2">
        <v>823.5</v>
      </c>
      <c r="F35" s="2"/>
      <c r="G35" s="2">
        <f t="shared" ref="G35" si="8">E35-C35</f>
        <v>2.9160000000000537</v>
      </c>
      <c r="H35" s="2">
        <f t="shared" si="2"/>
        <v>3.8782800000000717</v>
      </c>
      <c r="I35" s="2"/>
      <c r="J35" s="3">
        <v>150</v>
      </c>
      <c r="K35" s="3">
        <v>14</v>
      </c>
      <c r="L35" s="3"/>
      <c r="M35" s="3">
        <f t="shared" si="3"/>
        <v>329.4217777777834</v>
      </c>
      <c r="N35" s="2"/>
      <c r="O35" s="4">
        <f t="shared" si="4"/>
        <v>2305.9524444444837</v>
      </c>
      <c r="Q35" s="5">
        <f t="shared" si="5"/>
        <v>0.12052341597796143</v>
      </c>
      <c r="S35" s="5">
        <f t="shared" si="6"/>
        <v>0.13612470156106754</v>
      </c>
    </row>
    <row r="36" spans="1:19" x14ac:dyDescent="0.25">
      <c r="C36" s="2"/>
      <c r="D36" s="2"/>
      <c r="E36" s="2"/>
      <c r="F36" s="2"/>
      <c r="G36" s="2"/>
      <c r="H36" s="2"/>
      <c r="I36" s="2"/>
      <c r="J36" s="3"/>
      <c r="K36" s="3"/>
      <c r="L36" s="3"/>
      <c r="M36" s="3"/>
      <c r="N36" s="2"/>
      <c r="O36" s="4"/>
      <c r="Q36" s="5"/>
      <c r="S36" s="5"/>
    </row>
    <row r="37" spans="1:19" x14ac:dyDescent="0.25">
      <c r="A37" t="s">
        <v>46</v>
      </c>
      <c r="C37" s="2">
        <v>821.80100000000004</v>
      </c>
      <c r="D37" s="2"/>
      <c r="E37" s="2">
        <v>823.5</v>
      </c>
      <c r="F37" s="2"/>
      <c r="G37" s="2">
        <f t="shared" ref="G37" si="9">E37-C37</f>
        <v>1.6989999999999554</v>
      </c>
      <c r="H37" s="2">
        <f t="shared" ref="H37" si="10">G37*1.33</f>
        <v>2.2596699999999408</v>
      </c>
      <c r="I37" s="2"/>
      <c r="J37" s="3">
        <v>150</v>
      </c>
      <c r="K37" s="3">
        <v>15</v>
      </c>
      <c r="L37" s="3"/>
      <c r="M37" s="3">
        <f t="shared" si="3"/>
        <v>216.08361111110619</v>
      </c>
      <c r="N37" s="2"/>
      <c r="O37" s="4">
        <f t="shared" si="4"/>
        <v>1512.5852777777434</v>
      </c>
      <c r="Q37" s="5">
        <f t="shared" si="5"/>
        <v>0.12052341597796143</v>
      </c>
      <c r="S37" s="5">
        <f t="shared" si="6"/>
        <v>8.9290748393019093E-2</v>
      </c>
    </row>
    <row r="38" spans="1:19" x14ac:dyDescent="0.25">
      <c r="C38" s="2"/>
      <c r="D38" s="2"/>
      <c r="E38" s="2"/>
      <c r="F38" s="2"/>
      <c r="G38" s="2"/>
      <c r="H38" s="2"/>
      <c r="I38" s="2"/>
      <c r="J38" s="3"/>
      <c r="K38" s="3"/>
      <c r="L38" s="3"/>
      <c r="M38" s="3"/>
      <c r="N38" s="2"/>
      <c r="O38" s="4"/>
      <c r="Q38" s="5"/>
      <c r="S38" s="5"/>
    </row>
    <row r="39" spans="1:19" x14ac:dyDescent="0.25">
      <c r="A39" t="s">
        <v>47</v>
      </c>
      <c r="C39" s="2">
        <v>824.49199999999996</v>
      </c>
      <c r="D39" s="2"/>
      <c r="E39" s="2">
        <v>826.28200000000004</v>
      </c>
      <c r="F39" s="2"/>
      <c r="G39" s="2">
        <f t="shared" ref="G39" si="11">E39-C39</f>
        <v>1.7900000000000773</v>
      </c>
      <c r="H39" s="2">
        <f t="shared" ref="H39" si="12">G39*1.33</f>
        <v>2.3807000000001031</v>
      </c>
      <c r="I39" s="2"/>
      <c r="J39" s="3">
        <v>150</v>
      </c>
      <c r="K39" s="3">
        <v>25</v>
      </c>
      <c r="L39" s="3"/>
      <c r="M39" s="3">
        <f t="shared" si="3"/>
        <v>358.43055555556992</v>
      </c>
      <c r="N39" s="2"/>
      <c r="O39" s="4">
        <f t="shared" si="4"/>
        <v>2509.0138888889896</v>
      </c>
      <c r="Q39" s="5">
        <f t="shared" si="5"/>
        <v>0.12052341597796143</v>
      </c>
      <c r="S39" s="5">
        <f>((M39*27)/1.5)/43560</f>
        <v>0.1481117998163512</v>
      </c>
    </row>
    <row r="40" spans="1:19" x14ac:dyDescent="0.25">
      <c r="C40" s="2"/>
      <c r="D40" s="2"/>
      <c r="E40" s="2"/>
      <c r="G40" s="2"/>
      <c r="H40" s="2"/>
      <c r="M40" s="3"/>
      <c r="O40" s="4"/>
    </row>
    <row r="41" spans="1:19" x14ac:dyDescent="0.25">
      <c r="C41" t="s">
        <v>26</v>
      </c>
      <c r="E41" t="s">
        <v>48</v>
      </c>
      <c r="G41" t="s">
        <v>49</v>
      </c>
      <c r="I41" t="s">
        <v>50</v>
      </c>
    </row>
    <row r="42" spans="1:19" x14ac:dyDescent="0.25">
      <c r="A42" t="s">
        <v>51</v>
      </c>
      <c r="C42" s="3">
        <v>180</v>
      </c>
      <c r="D42" s="2"/>
      <c r="E42" s="2">
        <v>8</v>
      </c>
      <c r="G42" s="2">
        <v>1.5</v>
      </c>
      <c r="H42" s="2"/>
      <c r="I42" s="3">
        <f>(C42*E42*G42)/27</f>
        <v>80</v>
      </c>
      <c r="O42" s="4">
        <f>7*I42</f>
        <v>560</v>
      </c>
      <c r="Q42" s="8">
        <f>(C42*E42)/43560</f>
        <v>3.3057851239669422E-2</v>
      </c>
      <c r="S42" s="9">
        <f>((I42*27)/1.5)/43560</f>
        <v>3.3057851239669422E-2</v>
      </c>
    </row>
    <row r="43" spans="1:19" x14ac:dyDescent="0.25">
      <c r="C43" s="3"/>
      <c r="D43" s="2"/>
      <c r="E43" s="2"/>
      <c r="G43" s="2"/>
      <c r="H43" s="2"/>
      <c r="I43" s="3"/>
      <c r="O43" s="4"/>
      <c r="Q43" s="8"/>
      <c r="S43" s="9"/>
    </row>
    <row r="44" spans="1:19" x14ac:dyDescent="0.25">
      <c r="A44" t="s">
        <v>52</v>
      </c>
      <c r="C44" s="3">
        <v>82</v>
      </c>
      <c r="D44" s="2"/>
      <c r="E44" s="2">
        <v>8</v>
      </c>
      <c r="G44" s="2">
        <v>2.7</v>
      </c>
      <c r="H44" s="2"/>
      <c r="I44" s="3">
        <f>(C44*E44*G44)/27</f>
        <v>65.600000000000009</v>
      </c>
      <c r="O44" s="4">
        <f t="shared" ref="O44:O50" si="13">7*I44</f>
        <v>459.20000000000005</v>
      </c>
      <c r="Q44" s="8">
        <f t="shared" ref="Q44:Q50" si="14">(C44*E44)/43560</f>
        <v>1.5059687786960515E-2</v>
      </c>
      <c r="S44" s="9">
        <f t="shared" ref="S44:S50" si="15">((I44*27)/1.5)/43560</f>
        <v>2.7107438016528929E-2</v>
      </c>
    </row>
    <row r="45" spans="1:19" x14ac:dyDescent="0.25">
      <c r="C45" s="3"/>
      <c r="D45" s="2"/>
      <c r="E45" s="2"/>
      <c r="G45" s="2"/>
      <c r="H45" s="2"/>
      <c r="I45" s="3"/>
      <c r="O45" s="4"/>
      <c r="Q45" s="8"/>
      <c r="S45" s="9"/>
    </row>
    <row r="46" spans="1:19" x14ac:dyDescent="0.25">
      <c r="A46" t="s">
        <v>53</v>
      </c>
      <c r="C46" s="3">
        <v>150</v>
      </c>
      <c r="E46">
        <v>8</v>
      </c>
      <c r="G46">
        <v>1.7</v>
      </c>
      <c r="I46" s="3">
        <f>(C46*E46*G46)/27</f>
        <v>75.555555555555557</v>
      </c>
      <c r="O46" s="4">
        <f t="shared" si="13"/>
        <v>528.88888888888891</v>
      </c>
      <c r="Q46" s="8">
        <f t="shared" si="14"/>
        <v>2.7548209366391185E-2</v>
      </c>
      <c r="S46" s="9">
        <f t="shared" si="15"/>
        <v>3.1221303948576674E-2</v>
      </c>
    </row>
    <row r="47" spans="1:19" x14ac:dyDescent="0.25">
      <c r="I47" s="3"/>
      <c r="K47" s="4"/>
      <c r="O47" s="4"/>
      <c r="Q47" s="8"/>
      <c r="S47" s="9"/>
    </row>
    <row r="48" spans="1:19" x14ac:dyDescent="0.25">
      <c r="A48" t="s">
        <v>54</v>
      </c>
      <c r="C48">
        <v>125</v>
      </c>
      <c r="E48">
        <v>8</v>
      </c>
      <c r="G48">
        <v>1.5</v>
      </c>
      <c r="I48" s="3">
        <f t="shared" ref="I48:I50" si="16">(C48*E48*G48)/27</f>
        <v>55.555555555555557</v>
      </c>
      <c r="K48" s="4"/>
      <c r="O48" s="4">
        <f t="shared" si="13"/>
        <v>388.88888888888891</v>
      </c>
      <c r="Q48" s="8">
        <f t="shared" si="14"/>
        <v>2.2956841138659319E-2</v>
      </c>
      <c r="S48" s="9">
        <f t="shared" si="15"/>
        <v>2.2956841138659319E-2</v>
      </c>
    </row>
    <row r="49" spans="1:19" x14ac:dyDescent="0.25">
      <c r="I49" s="3"/>
      <c r="K49" s="4"/>
      <c r="O49" s="4"/>
      <c r="Q49" s="8"/>
      <c r="S49" s="9"/>
    </row>
    <row r="50" spans="1:19" x14ac:dyDescent="0.25">
      <c r="A50" t="s">
        <v>55</v>
      </c>
      <c r="C50">
        <v>100</v>
      </c>
      <c r="E50">
        <v>8</v>
      </c>
      <c r="G50">
        <v>1</v>
      </c>
      <c r="I50" s="3">
        <f t="shared" si="16"/>
        <v>29.62962962962963</v>
      </c>
      <c r="K50" s="4"/>
      <c r="O50" s="4">
        <f t="shared" si="13"/>
        <v>207.40740740740742</v>
      </c>
      <c r="Q50" s="8">
        <f t="shared" si="14"/>
        <v>1.8365472910927456E-2</v>
      </c>
      <c r="S50" s="9">
        <f t="shared" si="15"/>
        <v>1.2243648607284972E-2</v>
      </c>
    </row>
    <row r="51" spans="1:19" x14ac:dyDescent="0.25">
      <c r="I51" s="3"/>
      <c r="K51" s="4"/>
      <c r="O51" s="4"/>
      <c r="Q51" s="8"/>
      <c r="S51" s="9"/>
    </row>
    <row r="52" spans="1:19" x14ac:dyDescent="0.25">
      <c r="A52" t="s">
        <v>56</v>
      </c>
      <c r="K52" s="4"/>
      <c r="O52" s="4">
        <v>1000</v>
      </c>
    </row>
    <row r="53" spans="1:19" x14ac:dyDescent="0.25">
      <c r="K53" s="4"/>
      <c r="M53" s="1" t="s">
        <v>57</v>
      </c>
      <c r="O53" s="10">
        <f>SUM(O23:O52)-O27</f>
        <v>50773.106314815224</v>
      </c>
    </row>
    <row r="54" spans="1:19" x14ac:dyDescent="0.25">
      <c r="K54" s="4"/>
      <c r="M54" s="1" t="s">
        <v>58</v>
      </c>
      <c r="O54" s="11">
        <f>O53/85</f>
        <v>597.33066252723791</v>
      </c>
    </row>
    <row r="55" spans="1:19" x14ac:dyDescent="0.25">
      <c r="K55" s="4"/>
    </row>
    <row r="56" spans="1:19" x14ac:dyDescent="0.25">
      <c r="A56" s="1" t="s">
        <v>59</v>
      </c>
      <c r="K56" s="4"/>
    </row>
    <row r="57" spans="1:19" x14ac:dyDescent="0.25">
      <c r="C57" t="s">
        <v>22</v>
      </c>
      <c r="E57" t="s">
        <v>23</v>
      </c>
      <c r="G57" t="s">
        <v>24</v>
      </c>
      <c r="H57" t="s">
        <v>25</v>
      </c>
      <c r="J57" t="s">
        <v>26</v>
      </c>
      <c r="K57" t="s">
        <v>27</v>
      </c>
      <c r="M57" t="s">
        <v>28</v>
      </c>
      <c r="O57" t="s">
        <v>29</v>
      </c>
      <c r="Q57" t="s">
        <v>30</v>
      </c>
      <c r="S57" t="s">
        <v>31</v>
      </c>
    </row>
    <row r="58" spans="1:19" x14ac:dyDescent="0.25">
      <c r="M58" t="s">
        <v>32</v>
      </c>
      <c r="Q58" t="s">
        <v>33</v>
      </c>
      <c r="S58" t="s">
        <v>34</v>
      </c>
    </row>
    <row r="59" spans="1:19" x14ac:dyDescent="0.25">
      <c r="A59" t="s">
        <v>35</v>
      </c>
      <c r="B59" t="s">
        <v>36</v>
      </c>
      <c r="C59" s="2">
        <v>820.04899999999998</v>
      </c>
      <c r="D59" s="2"/>
      <c r="E59" s="2">
        <v>822.86</v>
      </c>
      <c r="F59" s="2"/>
      <c r="G59" s="2">
        <f>E59-C59</f>
        <v>2.8110000000000355</v>
      </c>
      <c r="H59" s="2">
        <f>G59*1.33</f>
        <v>3.7386300000000472</v>
      </c>
      <c r="I59" s="2"/>
      <c r="J59" s="3">
        <v>150</v>
      </c>
      <c r="K59" s="3">
        <v>25</v>
      </c>
      <c r="L59" s="3"/>
      <c r="M59" s="3"/>
      <c r="N59" s="2"/>
      <c r="O59" s="4"/>
    </row>
    <row r="60" spans="1:19" x14ac:dyDescent="0.25">
      <c r="A60" t="s">
        <v>37</v>
      </c>
      <c r="B60" t="s">
        <v>38</v>
      </c>
      <c r="C60" s="2">
        <v>821.12</v>
      </c>
      <c r="D60" s="2"/>
      <c r="E60" s="2">
        <v>824.61500000000001</v>
      </c>
      <c r="F60" s="2"/>
      <c r="G60" s="2">
        <f>E60-C60</f>
        <v>3.4950000000000045</v>
      </c>
      <c r="H60" s="2">
        <f>G60*1.33</f>
        <v>4.648350000000006</v>
      </c>
      <c r="I60" s="2"/>
      <c r="J60" s="3">
        <v>150</v>
      </c>
      <c r="K60" s="3">
        <v>25</v>
      </c>
      <c r="L60" s="3"/>
      <c r="M60" s="3"/>
      <c r="N60" s="2"/>
      <c r="O60" s="4"/>
    </row>
    <row r="61" spans="1:19" x14ac:dyDescent="0.25">
      <c r="B61" t="s">
        <v>39</v>
      </c>
      <c r="C61" s="2">
        <f>AVERAGE(C59:C60)</f>
        <v>820.58449999999993</v>
      </c>
      <c r="D61" s="2"/>
      <c r="E61" s="2">
        <f>AVERAGE(E59:E60)</f>
        <v>823.73749999999995</v>
      </c>
      <c r="F61" s="2"/>
      <c r="G61" s="2">
        <f>AVERAGE(G59:G60)</f>
        <v>3.15300000000002</v>
      </c>
      <c r="H61" s="2">
        <f>AVERAGE(H59:H60)</f>
        <v>4.1934900000000264</v>
      </c>
      <c r="I61" s="2"/>
      <c r="J61" s="3">
        <v>150</v>
      </c>
      <c r="K61" s="3">
        <v>25</v>
      </c>
      <c r="L61" s="3"/>
      <c r="M61" s="3">
        <f>((H61*J61*K61)+(5*1*0.5*2*J61))/27</f>
        <v>610.20694444444814</v>
      </c>
      <c r="N61" s="2"/>
      <c r="O61" s="4">
        <f>M61*7</f>
        <v>4271.4486111111373</v>
      </c>
      <c r="Q61" s="5">
        <f>(35*J61)/43560</f>
        <v>0.12052341597796143</v>
      </c>
      <c r="R61" s="6"/>
      <c r="S61" s="5">
        <f>((M61*27)/1.5)/43560</f>
        <v>0.25215162993572238</v>
      </c>
    </row>
    <row r="62" spans="1:19" x14ac:dyDescent="0.25">
      <c r="C62" s="2"/>
      <c r="D62" s="2"/>
      <c r="E62" s="2"/>
      <c r="F62" s="2"/>
      <c r="G62" s="2"/>
      <c r="H62" s="2"/>
      <c r="I62" s="2"/>
      <c r="J62" s="3"/>
      <c r="K62" s="3"/>
      <c r="L62" s="3"/>
      <c r="M62" s="3"/>
      <c r="N62" s="2"/>
      <c r="O62" s="4"/>
      <c r="Q62" s="5"/>
      <c r="S62" s="5"/>
    </row>
    <row r="63" spans="1:19" x14ac:dyDescent="0.25">
      <c r="A63" t="s">
        <v>40</v>
      </c>
      <c r="B63" s="7" t="s">
        <v>41</v>
      </c>
      <c r="C63" s="2">
        <v>820.13499999999999</v>
      </c>
      <c r="D63" s="2"/>
      <c r="E63" s="2">
        <v>822.34799999999996</v>
      </c>
      <c r="F63" s="2"/>
      <c r="G63" s="2">
        <f>E63-C63</f>
        <v>2.2129999999999654</v>
      </c>
      <c r="H63" s="2">
        <f>G63*1.33</f>
        <v>2.943289999999954</v>
      </c>
      <c r="I63" s="2"/>
      <c r="J63" s="3">
        <v>150</v>
      </c>
      <c r="K63" s="3">
        <v>20</v>
      </c>
      <c r="L63" s="3"/>
      <c r="M63" s="3">
        <f>((H63*J63*K63)+(5*1*0.5*2*J63))/27</f>
        <v>354.80999999999489</v>
      </c>
      <c r="N63" s="2"/>
      <c r="O63" s="12">
        <f>7*M63</f>
        <v>2483.6699999999641</v>
      </c>
      <c r="Q63" s="5">
        <f t="shared" ref="Q63" si="17">(35*J63)/43560</f>
        <v>0.12052341597796143</v>
      </c>
      <c r="S63" s="5">
        <f t="shared" ref="S63" si="18">((M63*27)/1.5)/43560</f>
        <v>0.14661570247933672</v>
      </c>
    </row>
    <row r="64" spans="1:19" x14ac:dyDescent="0.25">
      <c r="C64" s="2"/>
      <c r="D64" s="2"/>
      <c r="E64" s="2"/>
      <c r="F64" s="2"/>
      <c r="G64" s="2"/>
      <c r="H64" s="2"/>
      <c r="I64" s="2"/>
      <c r="J64" s="3"/>
      <c r="K64" s="3"/>
      <c r="L64" s="3"/>
      <c r="M64" s="3"/>
      <c r="N64" s="2"/>
      <c r="O64" s="4"/>
      <c r="Q64" s="5"/>
      <c r="S64" s="5"/>
    </row>
    <row r="65" spans="1:19" x14ac:dyDescent="0.25">
      <c r="A65" t="s">
        <v>42</v>
      </c>
      <c r="C65" s="2">
        <v>818.93</v>
      </c>
      <c r="D65" s="2"/>
      <c r="E65" s="2">
        <v>823.47400000000005</v>
      </c>
      <c r="F65" s="2"/>
      <c r="G65" s="2">
        <f>E65-C65</f>
        <v>4.5440000000000964</v>
      </c>
      <c r="H65" s="2">
        <f t="shared" ref="H65:H71" si="19">G65*1.33</f>
        <v>6.0435200000001288</v>
      </c>
      <c r="I65" s="2"/>
      <c r="J65" s="3">
        <v>150</v>
      </c>
      <c r="K65" s="3">
        <v>22</v>
      </c>
      <c r="L65" s="3"/>
      <c r="M65" s="3">
        <f t="shared" ref="M65:M75" si="20">((H65*J65*K65)+(5*1*0.5*2*J65))/27</f>
        <v>766.43022222223794</v>
      </c>
      <c r="N65" s="2"/>
      <c r="O65" s="4">
        <f t="shared" ref="O65:O75" si="21">7*M65</f>
        <v>5365.0115555556658</v>
      </c>
      <c r="Q65" s="5">
        <f t="shared" ref="Q65:Q75" si="22">(35*J65)/43560</f>
        <v>0.12052341597796143</v>
      </c>
      <c r="S65" s="5">
        <f t="shared" ref="S65:S75" si="23">((M65*27)/1.5)/43560</f>
        <v>0.31670670339761897</v>
      </c>
    </row>
    <row r="66" spans="1:19" x14ac:dyDescent="0.25">
      <c r="C66" s="2"/>
      <c r="D66" s="2"/>
      <c r="E66" s="2"/>
      <c r="F66" s="2"/>
      <c r="G66" s="2"/>
      <c r="H66" s="2"/>
      <c r="I66" s="2"/>
      <c r="J66" s="3"/>
      <c r="K66" s="3"/>
      <c r="L66" s="3"/>
      <c r="M66" s="3"/>
      <c r="N66" s="2"/>
      <c r="O66" s="4"/>
      <c r="Q66" s="5"/>
      <c r="S66" s="5"/>
    </row>
    <row r="67" spans="1:19" x14ac:dyDescent="0.25">
      <c r="A67" t="s">
        <v>43</v>
      </c>
      <c r="C67" s="2">
        <v>821.6</v>
      </c>
      <c r="D67" s="2"/>
      <c r="E67" s="2">
        <v>823.73599999999999</v>
      </c>
      <c r="F67" s="2"/>
      <c r="G67" s="2">
        <f t="shared" ref="G67:G69" si="24">E67-C67</f>
        <v>2.1359999999999673</v>
      </c>
      <c r="H67" s="2">
        <f t="shared" ref="H67:H73" si="25">G67*1.33</f>
        <v>2.8408799999999568</v>
      </c>
      <c r="I67" s="2"/>
      <c r="J67" s="3">
        <v>150</v>
      </c>
      <c r="K67" s="3">
        <v>25</v>
      </c>
      <c r="L67" s="3"/>
      <c r="M67" s="3">
        <f t="shared" ref="M67:M77" si="26">((H67*J67*K67)+(5*1*0.5*2*J67))/27</f>
        <v>422.34444444443841</v>
      </c>
      <c r="N67" s="2"/>
      <c r="O67" s="4">
        <f t="shared" ref="O67:O77" si="27">7*M67</f>
        <v>2956.4111111110687</v>
      </c>
      <c r="Q67" s="5">
        <f t="shared" ref="Q67:Q77" si="28">(35*J67)/43560</f>
        <v>0.12052341597796143</v>
      </c>
      <c r="S67" s="5">
        <f t="shared" ref="S67:S77" si="29">((M67*27)/1.5)/43560</f>
        <v>0.17452249770431338</v>
      </c>
    </row>
    <row r="68" spans="1:19" x14ac:dyDescent="0.25">
      <c r="C68" s="2"/>
      <c r="D68" s="2"/>
      <c r="E68" s="2"/>
      <c r="F68" s="2"/>
      <c r="G68" s="2"/>
      <c r="H68" s="2"/>
      <c r="I68" s="2"/>
      <c r="J68" s="3"/>
      <c r="K68" s="3"/>
      <c r="L68" s="3"/>
      <c r="M68" s="3"/>
      <c r="N68" s="2"/>
      <c r="O68" s="4"/>
      <c r="Q68" s="5"/>
      <c r="S68" s="5"/>
    </row>
    <row r="69" spans="1:19" x14ac:dyDescent="0.25">
      <c r="A69" t="s">
        <v>44</v>
      </c>
      <c r="C69" s="2">
        <v>820.71299999999997</v>
      </c>
      <c r="D69" s="2"/>
      <c r="E69" s="2">
        <v>823.49</v>
      </c>
      <c r="F69" s="2"/>
      <c r="G69" s="2">
        <f t="shared" ref="G69:G71" si="30">E69-C69</f>
        <v>2.7770000000000437</v>
      </c>
      <c r="H69" s="2">
        <f t="shared" ref="H69:H75" si="31">G69*1.33</f>
        <v>3.6934100000000583</v>
      </c>
      <c r="I69" s="2"/>
      <c r="J69" s="3">
        <v>150</v>
      </c>
      <c r="K69" s="3">
        <v>30</v>
      </c>
      <c r="L69" s="3"/>
      <c r="M69" s="3">
        <f t="shared" ref="M69:M79" si="32">((H69*J69*K69)+(5*1*0.5*2*J69))/27</f>
        <v>643.34611111112088</v>
      </c>
      <c r="N69" s="2"/>
      <c r="O69" s="4">
        <f t="shared" ref="O69:O79" si="33">7*M69</f>
        <v>4503.422777777846</v>
      </c>
      <c r="Q69" s="5">
        <f t="shared" ref="Q69:Q79" si="34">(35*J69)/43560</f>
        <v>0.12052341597796143</v>
      </c>
      <c r="S69" s="5">
        <f t="shared" ref="S69:S79" si="35">((M69*27)/1.5)/43560</f>
        <v>0.26584550045914085</v>
      </c>
    </row>
    <row r="70" spans="1:19" x14ac:dyDescent="0.25">
      <c r="C70" s="2"/>
      <c r="D70" s="2"/>
      <c r="E70" s="2"/>
      <c r="F70" s="2"/>
      <c r="G70" s="2"/>
      <c r="H70" s="2"/>
      <c r="I70" s="2"/>
      <c r="J70" s="3"/>
      <c r="K70" s="3"/>
      <c r="L70" s="3"/>
      <c r="M70" s="3"/>
      <c r="N70" s="2"/>
      <c r="O70" s="4"/>
      <c r="Q70" s="5"/>
      <c r="S70" s="5"/>
    </row>
    <row r="71" spans="1:19" x14ac:dyDescent="0.25">
      <c r="A71" t="s">
        <v>45</v>
      </c>
      <c r="C71" s="2">
        <v>820.58399999999995</v>
      </c>
      <c r="D71" s="2"/>
      <c r="E71" s="2">
        <v>823.5</v>
      </c>
      <c r="F71" s="2"/>
      <c r="G71" s="2">
        <f t="shared" ref="G71" si="36">E71-C71</f>
        <v>2.9160000000000537</v>
      </c>
      <c r="H71" s="2">
        <f t="shared" ref="H71:H77" si="37">G71*1.33</f>
        <v>3.8782800000000717</v>
      </c>
      <c r="I71" s="2"/>
      <c r="J71" s="3">
        <v>150</v>
      </c>
      <c r="K71" s="3">
        <v>14</v>
      </c>
      <c r="L71" s="3"/>
      <c r="M71" s="3">
        <f t="shared" ref="M71:M81" si="38">((H71*J71*K71)+(5*1*0.5*2*J71))/27</f>
        <v>329.4217777777834</v>
      </c>
      <c r="N71" s="2"/>
      <c r="O71" s="4">
        <f t="shared" ref="O71:O81" si="39">7*M71</f>
        <v>2305.9524444444837</v>
      </c>
      <c r="Q71" s="5">
        <f t="shared" ref="Q71:Q81" si="40">(35*J71)/43560</f>
        <v>0.12052341597796143</v>
      </c>
      <c r="S71" s="5">
        <f t="shared" ref="S71:S81" si="41">((M71*27)/1.5)/43560</f>
        <v>0.13612470156106754</v>
      </c>
    </row>
    <row r="72" spans="1:19" x14ac:dyDescent="0.25">
      <c r="C72" s="2"/>
      <c r="D72" s="2"/>
      <c r="E72" s="2"/>
      <c r="F72" s="2"/>
      <c r="G72" s="2"/>
      <c r="H72" s="2"/>
      <c r="I72" s="2"/>
      <c r="J72" s="3"/>
      <c r="K72" s="3"/>
      <c r="L72" s="3"/>
      <c r="M72" s="3"/>
      <c r="N72" s="2"/>
      <c r="O72" s="4"/>
      <c r="Q72" s="5"/>
      <c r="S72" s="5"/>
    </row>
    <row r="73" spans="1:19" x14ac:dyDescent="0.25">
      <c r="A73" t="s">
        <v>46</v>
      </c>
      <c r="C73" s="2">
        <v>821.80100000000004</v>
      </c>
      <c r="D73" s="2"/>
      <c r="E73" s="2">
        <v>823.5</v>
      </c>
      <c r="F73" s="2"/>
      <c r="G73" s="2">
        <f t="shared" ref="G73" si="42">E73-C73</f>
        <v>1.6989999999999554</v>
      </c>
      <c r="H73" s="2">
        <f t="shared" ref="H73" si="43">G73*1.33</f>
        <v>2.2596699999999408</v>
      </c>
      <c r="I73" s="2"/>
      <c r="J73" s="3">
        <v>150</v>
      </c>
      <c r="K73" s="3">
        <v>15</v>
      </c>
      <c r="L73" s="3"/>
      <c r="M73" s="3">
        <f t="shared" ref="M73:M83" si="44">((H73*J73*K73)+(5*1*0.5*2*J73))/27</f>
        <v>216.08361111110619</v>
      </c>
      <c r="N73" s="2"/>
      <c r="O73" s="4">
        <f t="shared" ref="O73:O83" si="45">7*M73</f>
        <v>1512.5852777777434</v>
      </c>
      <c r="Q73" s="5">
        <f t="shared" ref="Q73:Q83" si="46">(35*J73)/43560</f>
        <v>0.12052341597796143</v>
      </c>
      <c r="S73" s="5">
        <f t="shared" ref="S73:S83" si="47">((M73*27)/1.5)/43560</f>
        <v>8.9290748393019093E-2</v>
      </c>
    </row>
    <row r="74" spans="1:19" x14ac:dyDescent="0.25">
      <c r="C74" s="2"/>
      <c r="D74" s="2"/>
      <c r="E74" s="2"/>
      <c r="F74" s="2"/>
      <c r="G74" s="2"/>
      <c r="H74" s="2"/>
      <c r="I74" s="2"/>
      <c r="J74" s="3"/>
      <c r="K74" s="3"/>
      <c r="L74" s="3"/>
      <c r="M74" s="3"/>
      <c r="N74" s="2"/>
      <c r="O74" s="4"/>
      <c r="Q74" s="5"/>
      <c r="S74" s="5"/>
    </row>
    <row r="75" spans="1:19" x14ac:dyDescent="0.25">
      <c r="A75" t="s">
        <v>47</v>
      </c>
      <c r="C75" s="2">
        <v>824.49199999999996</v>
      </c>
      <c r="D75" s="2"/>
      <c r="E75" s="2">
        <v>826.28200000000004</v>
      </c>
      <c r="F75" s="2"/>
      <c r="G75" s="2">
        <f t="shared" ref="G75" si="48">E75-C75</f>
        <v>1.7900000000000773</v>
      </c>
      <c r="H75" s="2">
        <f t="shared" ref="H75" si="49">G75*1.33</f>
        <v>2.3807000000001031</v>
      </c>
      <c r="I75" s="2"/>
      <c r="J75" s="3">
        <v>150</v>
      </c>
      <c r="K75" s="3">
        <v>25</v>
      </c>
      <c r="L75" s="3"/>
      <c r="M75" s="3">
        <f t="shared" ref="M75:M85" si="50">((H75*J75*K75)+(5*1*0.5*2*J75))/27</f>
        <v>358.43055555556992</v>
      </c>
      <c r="N75" s="2"/>
      <c r="O75" s="4">
        <f t="shared" ref="O75:O85" si="51">7*M75</f>
        <v>2509.0138888889896</v>
      </c>
      <c r="Q75" s="5">
        <f t="shared" ref="Q75:Q85" si="52">(35*J75)/43560</f>
        <v>0.12052341597796143</v>
      </c>
      <c r="S75" s="5">
        <f>((M75*27)/1.5)/43560</f>
        <v>0.1481117998163512</v>
      </c>
    </row>
    <row r="76" spans="1:19" x14ac:dyDescent="0.25">
      <c r="C76" s="2"/>
      <c r="D76" s="2"/>
      <c r="E76" s="2"/>
      <c r="G76" s="2"/>
      <c r="H76" s="2"/>
      <c r="M76" s="3"/>
      <c r="O76" s="4"/>
    </row>
    <row r="77" spans="1:19" x14ac:dyDescent="0.25">
      <c r="C77" t="s">
        <v>26</v>
      </c>
      <c r="E77" t="s">
        <v>48</v>
      </c>
      <c r="G77" t="s">
        <v>49</v>
      </c>
      <c r="I77" t="s">
        <v>50</v>
      </c>
    </row>
    <row r="78" spans="1:19" x14ac:dyDescent="0.25">
      <c r="A78" t="s">
        <v>51</v>
      </c>
      <c r="C78" s="3">
        <v>180</v>
      </c>
      <c r="D78" s="2"/>
      <c r="E78" s="2">
        <v>8</v>
      </c>
      <c r="G78" s="2">
        <v>1.5</v>
      </c>
      <c r="H78" s="2"/>
      <c r="I78" s="3">
        <f>(C78*E78*G78)/27</f>
        <v>80</v>
      </c>
      <c r="O78" s="4">
        <f>7*I78</f>
        <v>560</v>
      </c>
      <c r="Q78" s="8">
        <f>(C78*E78)/43560</f>
        <v>3.3057851239669422E-2</v>
      </c>
      <c r="S78" s="9">
        <f>((I78*27)/1.5)/43560</f>
        <v>3.3057851239669422E-2</v>
      </c>
    </row>
    <row r="79" spans="1:19" x14ac:dyDescent="0.25">
      <c r="C79" s="3"/>
      <c r="D79" s="2"/>
      <c r="E79" s="2"/>
      <c r="G79" s="2"/>
      <c r="H79" s="2"/>
      <c r="I79" s="3"/>
      <c r="O79" s="4"/>
      <c r="Q79" s="8"/>
      <c r="S79" s="9"/>
    </row>
    <row r="80" spans="1:19" x14ac:dyDescent="0.25">
      <c r="A80" t="s">
        <v>52</v>
      </c>
      <c r="C80" s="3">
        <v>82</v>
      </c>
      <c r="D80" s="2"/>
      <c r="E80" s="2">
        <v>8</v>
      </c>
      <c r="G80" s="2">
        <v>2.7</v>
      </c>
      <c r="H80" s="2"/>
      <c r="I80" s="3">
        <f>(C80*E80*G80)/27</f>
        <v>65.600000000000009</v>
      </c>
      <c r="O80" s="4">
        <f t="shared" ref="O80:O86" si="53">7*I80</f>
        <v>459.20000000000005</v>
      </c>
      <c r="Q80" s="8">
        <f t="shared" ref="Q80:Q88" si="54">(C80*E80)/43560</f>
        <v>1.5059687786960515E-2</v>
      </c>
      <c r="S80" s="9">
        <f t="shared" ref="S80:S88" si="55">((I80*27)/1.5)/43560</f>
        <v>2.7107438016528929E-2</v>
      </c>
    </row>
    <row r="81" spans="1:19" x14ac:dyDescent="0.25">
      <c r="C81" s="3"/>
      <c r="D81" s="2"/>
      <c r="E81" s="2"/>
      <c r="G81" s="2"/>
      <c r="H81" s="2"/>
      <c r="I81" s="3"/>
      <c r="O81" s="4"/>
      <c r="Q81" s="8"/>
      <c r="S81" s="9"/>
    </row>
    <row r="82" spans="1:19" x14ac:dyDescent="0.25">
      <c r="A82" t="s">
        <v>53</v>
      </c>
      <c r="C82" s="3">
        <v>150</v>
      </c>
      <c r="E82">
        <v>8</v>
      </c>
      <c r="G82">
        <v>1.7</v>
      </c>
      <c r="I82" s="3">
        <f>(C82*E82*G82)/27</f>
        <v>75.555555555555557</v>
      </c>
      <c r="O82" s="4">
        <f t="shared" ref="O82:O89" si="56">7*I82</f>
        <v>528.88888888888891</v>
      </c>
      <c r="Q82" s="8">
        <f t="shared" ref="Q82:Q89" si="57">(C82*E82)/43560</f>
        <v>2.7548209366391185E-2</v>
      </c>
      <c r="S82" s="9">
        <f t="shared" ref="S82:S89" si="58">((I82*27)/1.5)/43560</f>
        <v>3.1221303948576674E-2</v>
      </c>
    </row>
    <row r="83" spans="1:19" x14ac:dyDescent="0.25">
      <c r="I83" s="3"/>
      <c r="K83" s="4"/>
      <c r="O83" s="4"/>
      <c r="Q83" s="8"/>
      <c r="S83" s="9"/>
    </row>
    <row r="84" spans="1:19" x14ac:dyDescent="0.25">
      <c r="A84" t="s">
        <v>54</v>
      </c>
      <c r="C84">
        <v>125</v>
      </c>
      <c r="E84">
        <v>8</v>
      </c>
      <c r="G84">
        <v>1.5</v>
      </c>
      <c r="I84" s="3">
        <f t="shared" ref="I84:I88" si="59">(C84*E84*G84)/27</f>
        <v>55.555555555555557</v>
      </c>
      <c r="K84" s="4"/>
      <c r="O84" s="4">
        <f t="shared" ref="O84:O89" si="60">7*I84</f>
        <v>388.88888888888891</v>
      </c>
      <c r="Q84" s="8">
        <f t="shared" ref="Q84:Q89" si="61">(C84*E84)/43560</f>
        <v>2.2956841138659319E-2</v>
      </c>
      <c r="S84" s="9">
        <f t="shared" ref="S84:S89" si="62">((I84*27)/1.5)/43560</f>
        <v>2.2956841138659319E-2</v>
      </c>
    </row>
    <row r="85" spans="1:19" x14ac:dyDescent="0.25">
      <c r="I85" s="3"/>
      <c r="K85" s="4"/>
      <c r="O85" s="4"/>
      <c r="Q85" s="8"/>
      <c r="S85" s="9"/>
    </row>
    <row r="86" spans="1:19" x14ac:dyDescent="0.25">
      <c r="A86" t="s">
        <v>55</v>
      </c>
      <c r="C86">
        <v>100</v>
      </c>
      <c r="E86">
        <v>8</v>
      </c>
      <c r="G86">
        <v>1</v>
      </c>
      <c r="I86" s="3">
        <f t="shared" ref="I86:I89" si="63">(C86*E86*G86)/27</f>
        <v>29.62962962962963</v>
      </c>
      <c r="K86" s="4"/>
      <c r="O86" s="4">
        <f t="shared" ref="O86:O89" si="64">7*I86</f>
        <v>207.40740740740742</v>
      </c>
      <c r="Q86" s="8">
        <f t="shared" ref="Q86:Q89" si="65">(C86*E86)/43560</f>
        <v>1.8365472910927456E-2</v>
      </c>
      <c r="S86" s="9">
        <f t="shared" ref="S86:S89" si="66">((I86*27)/1.5)/43560</f>
        <v>1.2243648607284972E-2</v>
      </c>
    </row>
    <row r="87" spans="1:19" x14ac:dyDescent="0.25">
      <c r="I87" s="3"/>
      <c r="K87" s="4"/>
      <c r="O87" s="4"/>
      <c r="Q87" s="8"/>
      <c r="S87" s="9"/>
    </row>
    <row r="88" spans="1:19" x14ac:dyDescent="0.25">
      <c r="A88" t="s">
        <v>56</v>
      </c>
      <c r="K88" s="4"/>
      <c r="O88" s="4">
        <v>1000</v>
      </c>
    </row>
    <row r="89" spans="1:19" x14ac:dyDescent="0.25">
      <c r="K89" s="4"/>
      <c r="M89" s="1" t="s">
        <v>57</v>
      </c>
      <c r="O89" s="10">
        <f>SUM(O61:O88)</f>
        <v>29051.90085185209</v>
      </c>
    </row>
    <row r="90" spans="1:19" x14ac:dyDescent="0.25">
      <c r="M90" s="1" t="s">
        <v>58</v>
      </c>
      <c r="O90" s="11">
        <f>O89/85</f>
        <v>341.78706884531869</v>
      </c>
    </row>
    <row r="91" spans="1:19" x14ac:dyDescent="0.25">
      <c r="A91" s="1" t="s">
        <v>60</v>
      </c>
    </row>
    <row r="92" spans="1:19" x14ac:dyDescent="0.25">
      <c r="C92" t="s">
        <v>22</v>
      </c>
      <c r="E92" t="s">
        <v>23</v>
      </c>
      <c r="G92" t="s">
        <v>24</v>
      </c>
      <c r="H92" t="s">
        <v>25</v>
      </c>
      <c r="J92" t="s">
        <v>26</v>
      </c>
      <c r="K92" t="s">
        <v>27</v>
      </c>
      <c r="M92" t="s">
        <v>28</v>
      </c>
      <c r="O92" t="s">
        <v>29</v>
      </c>
      <c r="Q92" t="s">
        <v>30</v>
      </c>
      <c r="S92" t="s">
        <v>31</v>
      </c>
    </row>
    <row r="93" spans="1:19" x14ac:dyDescent="0.25">
      <c r="M93" t="s">
        <v>32</v>
      </c>
      <c r="Q93" t="s">
        <v>33</v>
      </c>
      <c r="S93" t="s">
        <v>34</v>
      </c>
    </row>
    <row r="94" spans="1:19" x14ac:dyDescent="0.25">
      <c r="A94" t="s">
        <v>35</v>
      </c>
      <c r="B94" t="s">
        <v>36</v>
      </c>
      <c r="C94" s="2">
        <v>820.04899999999998</v>
      </c>
      <c r="D94" s="2"/>
      <c r="E94" s="2">
        <v>822.86</v>
      </c>
      <c r="F94" s="2"/>
      <c r="G94" s="2">
        <f>E94-C94</f>
        <v>2.8110000000000355</v>
      </c>
      <c r="H94" s="2">
        <f>G94*1.33</f>
        <v>3.7386300000000472</v>
      </c>
      <c r="I94" s="2"/>
      <c r="J94" s="3">
        <v>1000</v>
      </c>
      <c r="K94" s="3">
        <v>25</v>
      </c>
      <c r="L94" s="3"/>
      <c r="M94" s="3"/>
      <c r="N94" s="2"/>
      <c r="O94" s="4"/>
    </row>
    <row r="95" spans="1:19" x14ac:dyDescent="0.25">
      <c r="A95" t="s">
        <v>37</v>
      </c>
      <c r="B95" t="s">
        <v>38</v>
      </c>
      <c r="C95" s="2">
        <v>821.12</v>
      </c>
      <c r="D95" s="2"/>
      <c r="E95" s="2">
        <v>824.61500000000001</v>
      </c>
      <c r="F95" s="2"/>
      <c r="G95" s="2">
        <f>E95-C95</f>
        <v>3.4950000000000045</v>
      </c>
      <c r="H95" s="2">
        <f>G95*1.33</f>
        <v>4.648350000000006</v>
      </c>
      <c r="I95" s="2"/>
      <c r="J95" s="3">
        <v>1000</v>
      </c>
      <c r="K95" s="3">
        <v>25</v>
      </c>
      <c r="L95" s="3"/>
      <c r="M95" s="3"/>
      <c r="N95" s="2"/>
      <c r="O95" s="4"/>
    </row>
    <row r="96" spans="1:19" x14ac:dyDescent="0.25">
      <c r="B96" t="s">
        <v>39</v>
      </c>
      <c r="C96" s="2">
        <f>AVERAGE(C94:C95)</f>
        <v>820.58449999999993</v>
      </c>
      <c r="D96" s="2"/>
      <c r="E96" s="2">
        <f>AVERAGE(E94:E95)</f>
        <v>823.73749999999995</v>
      </c>
      <c r="F96" s="2"/>
      <c r="G96" s="2">
        <f>AVERAGE(G94:G95)</f>
        <v>3.15300000000002</v>
      </c>
      <c r="H96" s="2">
        <f>AVERAGE(H94:H95)</f>
        <v>4.1934900000000264</v>
      </c>
      <c r="I96" s="2"/>
      <c r="J96" s="3">
        <v>1000</v>
      </c>
      <c r="K96" s="3">
        <v>25</v>
      </c>
      <c r="L96" s="3"/>
      <c r="M96" s="3">
        <f>((H96*J96*K96)+(5*1*0.5*2*J96))/27</f>
        <v>4068.0462962963206</v>
      </c>
      <c r="N96" s="2"/>
      <c r="O96" s="4">
        <f>M96*7</f>
        <v>28476.324074074244</v>
      </c>
      <c r="Q96" s="5">
        <f>(35*J96)/43560</f>
        <v>0.80348943985307619</v>
      </c>
      <c r="R96" s="6"/>
      <c r="S96" s="5">
        <f>((M96*27)/1.5)/43560</f>
        <v>1.6810108662381489</v>
      </c>
    </row>
    <row r="97" spans="1:19" x14ac:dyDescent="0.25">
      <c r="C97" s="2"/>
      <c r="D97" s="2"/>
      <c r="E97" s="2"/>
      <c r="F97" s="2"/>
      <c r="G97" s="2"/>
      <c r="H97" s="2"/>
      <c r="I97" s="2"/>
      <c r="J97" s="3"/>
      <c r="K97" s="3"/>
      <c r="L97" s="3"/>
      <c r="M97" s="3"/>
      <c r="N97" s="2"/>
      <c r="O97" s="4"/>
      <c r="Q97" s="5"/>
      <c r="S97" s="5"/>
    </row>
    <row r="98" spans="1:19" x14ac:dyDescent="0.25">
      <c r="A98" t="s">
        <v>40</v>
      </c>
      <c r="B98" s="7" t="s">
        <v>41</v>
      </c>
      <c r="C98" s="2">
        <v>820.13499999999999</v>
      </c>
      <c r="D98" s="2"/>
      <c r="E98" s="2">
        <v>822.34799999999996</v>
      </c>
      <c r="F98" s="2"/>
      <c r="G98" s="2">
        <f>E98-C98</f>
        <v>2.2129999999999654</v>
      </c>
      <c r="H98" s="2">
        <f>G98*1.33</f>
        <v>2.943289999999954</v>
      </c>
      <c r="I98" s="2"/>
      <c r="J98" s="3">
        <v>150</v>
      </c>
      <c r="K98" s="3">
        <v>20</v>
      </c>
      <c r="L98" s="3"/>
      <c r="M98" s="3">
        <f>((H98*J98*K98)+(5*1*0.5*2*J98))/27</f>
        <v>354.80999999999489</v>
      </c>
      <c r="N98" s="2"/>
      <c r="O98" s="12">
        <f>7*M98</f>
        <v>2483.6699999999641</v>
      </c>
      <c r="Q98" s="5">
        <f t="shared" ref="Q98" si="67">(35*J98)/43560</f>
        <v>0.12052341597796143</v>
      </c>
      <c r="S98" s="5">
        <f t="shared" ref="S98" si="68">((M98*27)/1.5)/43560</f>
        <v>0.14661570247933672</v>
      </c>
    </row>
    <row r="99" spans="1:19" x14ac:dyDescent="0.25">
      <c r="C99" s="2"/>
      <c r="D99" s="2"/>
      <c r="E99" s="2"/>
      <c r="F99" s="2"/>
      <c r="G99" s="2"/>
      <c r="H99" s="2"/>
      <c r="I99" s="2"/>
      <c r="J99" s="3"/>
      <c r="K99" s="3"/>
      <c r="L99" s="3"/>
      <c r="M99" s="3"/>
      <c r="N99" s="2"/>
      <c r="O99" s="4"/>
      <c r="Q99" s="5"/>
      <c r="S99" s="5"/>
    </row>
    <row r="100" spans="1:19" x14ac:dyDescent="0.25">
      <c r="A100" t="s">
        <v>42</v>
      </c>
      <c r="C100" s="2">
        <v>818.93</v>
      </c>
      <c r="D100" s="2"/>
      <c r="E100" s="2">
        <v>823.47400000000005</v>
      </c>
      <c r="F100" s="2"/>
      <c r="G100" s="2">
        <f>E100-C100</f>
        <v>4.5440000000000964</v>
      </c>
      <c r="H100" s="2">
        <f t="shared" ref="H100:H106" si="69">G100*1.33</f>
        <v>6.0435200000001288</v>
      </c>
      <c r="I100" s="2"/>
      <c r="J100" s="3">
        <v>150</v>
      </c>
      <c r="K100" s="3">
        <v>22</v>
      </c>
      <c r="L100" s="3"/>
      <c r="M100" s="3">
        <f t="shared" ref="M100:M110" si="70">((H100*J100*K100)+(5*1*0.5*2*J100))/27</f>
        <v>766.43022222223794</v>
      </c>
      <c r="N100" s="2"/>
      <c r="O100" s="4">
        <f t="shared" ref="O100:O110" si="71">7*M100</f>
        <v>5365.0115555556658</v>
      </c>
      <c r="Q100" s="5">
        <f t="shared" ref="Q100:Q110" si="72">(35*J100)/43560</f>
        <v>0.12052341597796143</v>
      </c>
      <c r="S100" s="5">
        <f t="shared" ref="S100:S110" si="73">((M100*27)/1.5)/43560</f>
        <v>0.31670670339761897</v>
      </c>
    </row>
    <row r="101" spans="1:19" x14ac:dyDescent="0.25">
      <c r="C101" s="2"/>
      <c r="D101" s="2"/>
      <c r="E101" s="2"/>
      <c r="F101" s="2"/>
      <c r="G101" s="2"/>
      <c r="H101" s="2"/>
      <c r="I101" s="2"/>
      <c r="J101" s="3"/>
      <c r="K101" s="3"/>
      <c r="L101" s="3"/>
      <c r="M101" s="3"/>
      <c r="N101" s="2"/>
      <c r="O101" s="4"/>
      <c r="Q101" s="5"/>
      <c r="S101" s="5"/>
    </row>
    <row r="102" spans="1:19" x14ac:dyDescent="0.25">
      <c r="A102" t="s">
        <v>43</v>
      </c>
      <c r="C102" s="2">
        <v>821.6</v>
      </c>
      <c r="D102" s="2"/>
      <c r="E102" s="2">
        <v>823.73599999999999</v>
      </c>
      <c r="F102" s="2"/>
      <c r="G102" s="2">
        <f t="shared" ref="G102:G104" si="74">E102-C102</f>
        <v>2.1359999999999673</v>
      </c>
      <c r="H102" s="2">
        <f t="shared" ref="H102:H108" si="75">G102*1.33</f>
        <v>2.8408799999999568</v>
      </c>
      <c r="I102" s="2"/>
      <c r="J102" s="3">
        <v>150</v>
      </c>
      <c r="K102" s="3">
        <v>25</v>
      </c>
      <c r="L102" s="3"/>
      <c r="M102" s="3">
        <f t="shared" ref="M102:M110" si="76">((H102*J102*K102)+(5*1*0.5*2*J102))/27</f>
        <v>422.34444444443841</v>
      </c>
      <c r="N102" s="2"/>
      <c r="O102" s="4">
        <f t="shared" ref="O102:O110" si="77">7*M102</f>
        <v>2956.4111111110687</v>
      </c>
      <c r="Q102" s="5">
        <f t="shared" ref="Q102:Q110" si="78">(35*J102)/43560</f>
        <v>0.12052341597796143</v>
      </c>
      <c r="S102" s="5">
        <f t="shared" ref="S102:S110" si="79">((M102*27)/1.5)/43560</f>
        <v>0.17452249770431338</v>
      </c>
    </row>
    <row r="103" spans="1:19" x14ac:dyDescent="0.25">
      <c r="C103" s="2"/>
      <c r="D103" s="2"/>
      <c r="E103" s="2"/>
      <c r="F103" s="2"/>
      <c r="G103" s="2"/>
      <c r="H103" s="2"/>
      <c r="I103" s="2"/>
      <c r="J103" s="3"/>
      <c r="K103" s="3"/>
      <c r="L103" s="3"/>
      <c r="M103" s="3"/>
      <c r="N103" s="2"/>
      <c r="O103" s="4"/>
      <c r="Q103" s="5"/>
      <c r="S103" s="5"/>
    </row>
    <row r="104" spans="1:19" x14ac:dyDescent="0.25">
      <c r="A104" t="s">
        <v>44</v>
      </c>
      <c r="C104" s="2">
        <v>820.71299999999997</v>
      </c>
      <c r="D104" s="2"/>
      <c r="E104" s="2">
        <v>823.49</v>
      </c>
      <c r="F104" s="2"/>
      <c r="G104" s="2">
        <f t="shared" ref="G104:G106" si="80">E104-C104</f>
        <v>2.7770000000000437</v>
      </c>
      <c r="H104" s="2">
        <f t="shared" ref="H104:H110" si="81">G104*1.33</f>
        <v>3.6934100000000583</v>
      </c>
      <c r="I104" s="2"/>
      <c r="J104" s="3">
        <v>150</v>
      </c>
      <c r="K104" s="3">
        <v>30</v>
      </c>
      <c r="L104" s="3"/>
      <c r="M104" s="3">
        <f t="shared" ref="M104:M110" si="82">((H104*J104*K104)+(5*1*0.5*2*J104))/27</f>
        <v>643.34611111112088</v>
      </c>
      <c r="N104" s="2"/>
      <c r="O104" s="4">
        <f t="shared" ref="O104:O110" si="83">7*M104</f>
        <v>4503.422777777846</v>
      </c>
      <c r="Q104" s="5">
        <f t="shared" ref="Q104:Q110" si="84">(35*J104)/43560</f>
        <v>0.12052341597796143</v>
      </c>
      <c r="S104" s="5">
        <f t="shared" ref="S104:S110" si="85">((M104*27)/1.5)/43560</f>
        <v>0.26584550045914085</v>
      </c>
    </row>
    <row r="105" spans="1:19" x14ac:dyDescent="0.25">
      <c r="C105" s="2"/>
      <c r="D105" s="2"/>
      <c r="E105" s="2"/>
      <c r="F105" s="2"/>
      <c r="G105" s="2"/>
      <c r="H105" s="2"/>
      <c r="I105" s="2"/>
      <c r="J105" s="3"/>
      <c r="K105" s="3"/>
      <c r="L105" s="3"/>
      <c r="M105" s="3"/>
      <c r="N105" s="2"/>
      <c r="O105" s="4"/>
      <c r="Q105" s="5"/>
      <c r="S105" s="5"/>
    </row>
    <row r="106" spans="1:19" x14ac:dyDescent="0.25">
      <c r="A106" t="s">
        <v>45</v>
      </c>
      <c r="C106" s="2">
        <v>820.58399999999995</v>
      </c>
      <c r="D106" s="2"/>
      <c r="E106" s="2">
        <v>823.5</v>
      </c>
      <c r="F106" s="2"/>
      <c r="G106" s="2">
        <f t="shared" ref="G106" si="86">E106-C106</f>
        <v>2.9160000000000537</v>
      </c>
      <c r="H106" s="2">
        <f t="shared" ref="H106:H110" si="87">G106*1.33</f>
        <v>3.8782800000000717</v>
      </c>
      <c r="I106" s="2"/>
      <c r="J106" s="3">
        <v>150</v>
      </c>
      <c r="K106" s="3">
        <v>14</v>
      </c>
      <c r="L106" s="3"/>
      <c r="M106" s="3">
        <f t="shared" ref="M106:M110" si="88">((H106*J106*K106)+(5*1*0.5*2*J106))/27</f>
        <v>329.4217777777834</v>
      </c>
      <c r="N106" s="2"/>
      <c r="O106" s="4">
        <f t="shared" ref="O106:O110" si="89">7*M106</f>
        <v>2305.9524444444837</v>
      </c>
      <c r="Q106" s="5">
        <f t="shared" ref="Q106:Q110" si="90">(35*J106)/43560</f>
        <v>0.12052341597796143</v>
      </c>
      <c r="S106" s="5">
        <f t="shared" ref="S106:S110" si="91">((M106*27)/1.5)/43560</f>
        <v>0.13612470156106754</v>
      </c>
    </row>
    <row r="107" spans="1:19" x14ac:dyDescent="0.25">
      <c r="C107" s="2"/>
      <c r="D107" s="2"/>
      <c r="E107" s="2"/>
      <c r="F107" s="2"/>
      <c r="G107" s="2"/>
      <c r="H107" s="2"/>
      <c r="I107" s="2"/>
      <c r="J107" s="3"/>
      <c r="K107" s="3"/>
      <c r="L107" s="3"/>
      <c r="M107" s="3"/>
      <c r="N107" s="2"/>
      <c r="O107" s="4"/>
      <c r="Q107" s="5"/>
      <c r="S107" s="5"/>
    </row>
    <row r="108" spans="1:19" x14ac:dyDescent="0.25">
      <c r="A108" t="s">
        <v>46</v>
      </c>
      <c r="C108" s="2">
        <v>821.80100000000004</v>
      </c>
      <c r="D108" s="2"/>
      <c r="E108" s="2">
        <v>823.5</v>
      </c>
      <c r="F108" s="2"/>
      <c r="G108" s="2">
        <f t="shared" ref="G108" si="92">E108-C108</f>
        <v>1.6989999999999554</v>
      </c>
      <c r="H108" s="2">
        <f t="shared" ref="H108" si="93">G108*1.33</f>
        <v>2.2596699999999408</v>
      </c>
      <c r="I108" s="2"/>
      <c r="J108" s="3">
        <v>150</v>
      </c>
      <c r="K108" s="3">
        <v>15</v>
      </c>
      <c r="L108" s="3"/>
      <c r="M108" s="3">
        <f t="shared" ref="M108:M110" si="94">((H108*J108*K108)+(5*1*0.5*2*J108))/27</f>
        <v>216.08361111110619</v>
      </c>
      <c r="N108" s="2"/>
      <c r="O108" s="4">
        <f t="shared" ref="O108:O110" si="95">7*M108</f>
        <v>1512.5852777777434</v>
      </c>
      <c r="Q108" s="5">
        <f t="shared" ref="Q108:Q110" si="96">(35*J108)/43560</f>
        <v>0.12052341597796143</v>
      </c>
      <c r="S108" s="5">
        <f t="shared" ref="S108:S110" si="97">((M108*27)/1.5)/43560</f>
        <v>8.9290748393019093E-2</v>
      </c>
    </row>
    <row r="109" spans="1:19" x14ac:dyDescent="0.25">
      <c r="C109" s="2"/>
      <c r="D109" s="2"/>
      <c r="E109" s="2"/>
      <c r="F109" s="2"/>
      <c r="G109" s="2"/>
      <c r="H109" s="2"/>
      <c r="I109" s="2"/>
      <c r="J109" s="3"/>
      <c r="K109" s="3"/>
      <c r="L109" s="3"/>
      <c r="M109" s="3"/>
      <c r="N109" s="2"/>
      <c r="O109" s="4"/>
      <c r="Q109" s="5"/>
      <c r="S109" s="5"/>
    </row>
    <row r="110" spans="1:19" x14ac:dyDescent="0.25">
      <c r="A110" t="s">
        <v>47</v>
      </c>
      <c r="C110" s="2">
        <v>824.49199999999996</v>
      </c>
      <c r="D110" s="2"/>
      <c r="E110" s="2">
        <v>826.28200000000004</v>
      </c>
      <c r="F110" s="2"/>
      <c r="G110" s="2">
        <f t="shared" ref="G110" si="98">E110-C110</f>
        <v>1.7900000000000773</v>
      </c>
      <c r="H110" s="2">
        <f t="shared" ref="H110" si="99">G110*1.33</f>
        <v>2.3807000000001031</v>
      </c>
      <c r="I110" s="2"/>
      <c r="J110" s="3">
        <v>150</v>
      </c>
      <c r="K110" s="3">
        <v>25</v>
      </c>
      <c r="L110" s="3"/>
      <c r="M110" s="3">
        <f t="shared" ref="M110" si="100">((H110*J110*K110)+(5*1*0.5*2*J110))/27</f>
        <v>358.43055555556992</v>
      </c>
      <c r="N110" s="2"/>
      <c r="O110" s="4">
        <f t="shared" ref="O110" si="101">7*M110</f>
        <v>2509.0138888889896</v>
      </c>
      <c r="Q110" s="5">
        <f t="shared" ref="Q110" si="102">(35*J110)/43560</f>
        <v>0.12052341597796143</v>
      </c>
      <c r="S110" s="5">
        <f>((M110*27)/1.5)/43560</f>
        <v>0.1481117998163512</v>
      </c>
    </row>
    <row r="112" spans="1:19" x14ac:dyDescent="0.25">
      <c r="A112" t="s">
        <v>56</v>
      </c>
      <c r="O112" s="4">
        <v>1000</v>
      </c>
    </row>
    <row r="113" spans="1:19" x14ac:dyDescent="0.25">
      <c r="M113" s="1" t="s">
        <v>57</v>
      </c>
      <c r="O113" s="10">
        <f>SUM(O96:O112)-O98</f>
        <v>48628.721129630037</v>
      </c>
    </row>
    <row r="114" spans="1:19" x14ac:dyDescent="0.25">
      <c r="M114" s="1" t="s">
        <v>58</v>
      </c>
      <c r="O114" s="13">
        <f>O113/85</f>
        <v>572.1026015250593</v>
      </c>
    </row>
    <row r="116" spans="1:19" x14ac:dyDescent="0.25">
      <c r="A116" s="1" t="s">
        <v>61</v>
      </c>
    </row>
    <row r="117" spans="1:19" x14ac:dyDescent="0.25">
      <c r="C117" t="s">
        <v>22</v>
      </c>
      <c r="E117" t="s">
        <v>23</v>
      </c>
      <c r="G117" t="s">
        <v>24</v>
      </c>
      <c r="H117" t="s">
        <v>25</v>
      </c>
      <c r="J117" t="s">
        <v>26</v>
      </c>
      <c r="K117" t="s">
        <v>27</v>
      </c>
      <c r="M117" t="s">
        <v>28</v>
      </c>
      <c r="O117" t="s">
        <v>29</v>
      </c>
      <c r="Q117" t="s">
        <v>30</v>
      </c>
      <c r="S117" t="s">
        <v>31</v>
      </c>
    </row>
    <row r="118" spans="1:19" x14ac:dyDescent="0.25">
      <c r="M118" t="s">
        <v>32</v>
      </c>
      <c r="Q118" t="s">
        <v>33</v>
      </c>
      <c r="S118" t="s">
        <v>34</v>
      </c>
    </row>
    <row r="119" spans="1:19" x14ac:dyDescent="0.25">
      <c r="A119" t="s">
        <v>35</v>
      </c>
      <c r="B119" t="s">
        <v>36</v>
      </c>
      <c r="C119" s="2">
        <v>820.04899999999998</v>
      </c>
      <c r="D119" s="2"/>
      <c r="E119" s="2">
        <v>822.86</v>
      </c>
      <c r="F119" s="2"/>
      <c r="G119" s="2">
        <f>E119-C119</f>
        <v>2.8110000000000355</v>
      </c>
      <c r="H119" s="2">
        <f>G119*1.33</f>
        <v>3.7386300000000472</v>
      </c>
      <c r="I119" s="2"/>
      <c r="J119" s="3">
        <v>1000</v>
      </c>
      <c r="K119" s="3">
        <v>25</v>
      </c>
      <c r="L119" s="3"/>
      <c r="M119" s="3"/>
      <c r="N119" s="2"/>
      <c r="O119" s="4"/>
    </row>
    <row r="120" spans="1:19" x14ac:dyDescent="0.25">
      <c r="A120" t="s">
        <v>37</v>
      </c>
      <c r="B120" t="s">
        <v>38</v>
      </c>
      <c r="C120" s="2">
        <v>821.12</v>
      </c>
      <c r="D120" s="2"/>
      <c r="E120" s="2">
        <v>824.61500000000001</v>
      </c>
      <c r="F120" s="2"/>
      <c r="G120" s="2">
        <f>E120-C120</f>
        <v>3.4950000000000045</v>
      </c>
      <c r="H120" s="2">
        <f>G120*1.33</f>
        <v>4.648350000000006</v>
      </c>
      <c r="I120" s="2"/>
      <c r="J120" s="3">
        <v>1000</v>
      </c>
      <c r="K120" s="3">
        <v>25</v>
      </c>
      <c r="L120" s="3"/>
      <c r="M120" s="3"/>
      <c r="N120" s="2"/>
      <c r="O120" s="4"/>
    </row>
    <row r="121" spans="1:19" x14ac:dyDescent="0.25">
      <c r="B121" t="s">
        <v>39</v>
      </c>
      <c r="C121" s="2">
        <f>AVERAGE(C119:C120)</f>
        <v>820.58449999999993</v>
      </c>
      <c r="D121" s="2"/>
      <c r="E121" s="2">
        <f>AVERAGE(E119:E120)</f>
        <v>823.73749999999995</v>
      </c>
      <c r="F121" s="2"/>
      <c r="G121" s="2">
        <f>AVERAGE(G119:G120)</f>
        <v>3.15300000000002</v>
      </c>
      <c r="H121" s="2">
        <f>AVERAGE(H119:H120)</f>
        <v>4.1934900000000264</v>
      </c>
      <c r="I121" s="2"/>
      <c r="J121" s="3">
        <v>1000</v>
      </c>
      <c r="K121" s="3">
        <v>25</v>
      </c>
      <c r="L121" s="3"/>
      <c r="M121" s="3">
        <f>((H121*J121*K121)+(5*1*0.5*2*J121))/27</f>
        <v>4068.0462962963206</v>
      </c>
      <c r="N121" s="2"/>
      <c r="O121" s="4">
        <f>M121*7</f>
        <v>28476.324074074244</v>
      </c>
      <c r="Q121" s="5">
        <f>(35*J121)/43560</f>
        <v>0.80348943985307619</v>
      </c>
      <c r="R121" s="6"/>
      <c r="S121" s="5">
        <f>((M121*27)/1.5)/43560</f>
        <v>1.6810108662381489</v>
      </c>
    </row>
    <row r="122" spans="1:19" x14ac:dyDescent="0.25">
      <c r="C122" s="2"/>
      <c r="D122" s="2"/>
      <c r="E122" s="2"/>
      <c r="F122" s="2"/>
      <c r="G122" s="2"/>
      <c r="H122" s="2"/>
      <c r="I122" s="2"/>
      <c r="J122" s="3"/>
      <c r="K122" s="3"/>
      <c r="L122" s="3"/>
      <c r="M122" s="3"/>
      <c r="N122" s="2"/>
      <c r="O122" s="4"/>
      <c r="Q122" s="5"/>
      <c r="S122" s="5"/>
    </row>
    <row r="123" spans="1:19" x14ac:dyDescent="0.25">
      <c r="A123" t="s">
        <v>40</v>
      </c>
      <c r="B123" s="7" t="s">
        <v>41</v>
      </c>
      <c r="C123" s="2">
        <v>820.13499999999999</v>
      </c>
      <c r="D123" s="2"/>
      <c r="E123" s="2">
        <v>822.34799999999996</v>
      </c>
      <c r="F123" s="2"/>
      <c r="G123" s="2">
        <f>E123-C123</f>
        <v>2.2129999999999654</v>
      </c>
      <c r="H123" s="2">
        <f>G123*1.33</f>
        <v>2.943289999999954</v>
      </c>
      <c r="I123" s="2"/>
      <c r="J123" s="3">
        <v>150</v>
      </c>
      <c r="K123" s="3">
        <v>20</v>
      </c>
      <c r="L123" s="3"/>
      <c r="M123" s="3">
        <f>((H123*J123*K123)+(5*1*0.5*2*J123))/27</f>
        <v>354.80999999999489</v>
      </c>
      <c r="N123" s="2"/>
      <c r="O123" s="4">
        <f>7*M123</f>
        <v>2483.6699999999641</v>
      </c>
      <c r="Q123" s="5">
        <f t="shared" ref="Q123" si="103">(35*J123)/43560</f>
        <v>0.12052341597796143</v>
      </c>
      <c r="S123" s="5">
        <f t="shared" ref="S123" si="104">((M123*27)/1.5)/43560</f>
        <v>0.14661570247933672</v>
      </c>
    </row>
    <row r="124" spans="1:19" x14ac:dyDescent="0.25">
      <c r="C124" s="2"/>
      <c r="D124" s="2"/>
      <c r="E124" s="2"/>
      <c r="F124" s="2"/>
      <c r="G124" s="2"/>
      <c r="H124" s="2"/>
      <c r="I124" s="2"/>
      <c r="J124" s="3"/>
      <c r="K124" s="3"/>
      <c r="L124" s="3"/>
      <c r="M124" s="3"/>
      <c r="N124" s="2"/>
      <c r="O124" s="4"/>
      <c r="Q124" s="5"/>
      <c r="S124" s="5"/>
    </row>
    <row r="125" spans="1:19" x14ac:dyDescent="0.25">
      <c r="A125" t="s">
        <v>42</v>
      </c>
      <c r="C125" s="2">
        <v>818.93</v>
      </c>
      <c r="D125" s="2"/>
      <c r="E125" s="2">
        <v>823.47400000000005</v>
      </c>
      <c r="F125" s="2"/>
      <c r="G125" s="2">
        <f>E125-C125</f>
        <v>4.5440000000000964</v>
      </c>
      <c r="H125" s="2">
        <f t="shared" ref="H125:H131" si="105">G125*1.33</f>
        <v>6.0435200000001288</v>
      </c>
      <c r="I125" s="2"/>
      <c r="J125" s="3">
        <v>150</v>
      </c>
      <c r="K125" s="3">
        <v>22</v>
      </c>
      <c r="L125" s="3"/>
      <c r="M125" s="3">
        <f t="shared" ref="M125:M135" si="106">((H125*J125*K125)+(5*1*0.5*2*J125))/27</f>
        <v>766.43022222223794</v>
      </c>
      <c r="N125" s="2"/>
      <c r="O125" s="4">
        <f t="shared" ref="O125:O135" si="107">7*M125</f>
        <v>5365.0115555556658</v>
      </c>
      <c r="Q125" s="5">
        <f t="shared" ref="Q125:Q135" si="108">(35*J125)/43560</f>
        <v>0.12052341597796143</v>
      </c>
      <c r="S125" s="5">
        <f t="shared" ref="S125:S135" si="109">((M125*27)/1.5)/43560</f>
        <v>0.31670670339761897</v>
      </c>
    </row>
    <row r="126" spans="1:19" x14ac:dyDescent="0.25">
      <c r="C126" s="2"/>
      <c r="D126" s="2"/>
      <c r="E126" s="2"/>
      <c r="F126" s="2"/>
      <c r="G126" s="2"/>
      <c r="H126" s="2"/>
      <c r="I126" s="2"/>
      <c r="J126" s="3"/>
      <c r="K126" s="3"/>
      <c r="L126" s="3"/>
      <c r="M126" s="3"/>
      <c r="N126" s="2"/>
      <c r="O126" s="4"/>
      <c r="Q126" s="5"/>
      <c r="S126" s="5"/>
    </row>
    <row r="127" spans="1:19" x14ac:dyDescent="0.25">
      <c r="A127" t="s">
        <v>43</v>
      </c>
      <c r="C127" s="2">
        <v>821.6</v>
      </c>
      <c r="D127" s="2"/>
      <c r="E127" s="2">
        <v>823.73599999999999</v>
      </c>
      <c r="F127" s="2"/>
      <c r="G127" s="2">
        <f t="shared" ref="G127:G129" si="110">E127-C127</f>
        <v>2.1359999999999673</v>
      </c>
      <c r="H127" s="2">
        <f t="shared" ref="H127:H133" si="111">G127*1.33</f>
        <v>2.8408799999999568</v>
      </c>
      <c r="I127" s="2"/>
      <c r="J127" s="3">
        <v>150</v>
      </c>
      <c r="K127" s="3">
        <v>25</v>
      </c>
      <c r="L127" s="3"/>
      <c r="M127" s="3">
        <f t="shared" ref="M127:M137" si="112">((H127*J127*K127)+(5*1*0.5*2*J127))/27</f>
        <v>422.34444444443841</v>
      </c>
      <c r="N127" s="2"/>
      <c r="O127" s="4">
        <f t="shared" ref="O127:O137" si="113">7*M127</f>
        <v>2956.4111111110687</v>
      </c>
      <c r="Q127" s="5">
        <f t="shared" ref="Q127:Q137" si="114">(35*J127)/43560</f>
        <v>0.12052341597796143</v>
      </c>
      <c r="S127" s="5">
        <f t="shared" ref="S127:S137" si="115">((M127*27)/1.5)/43560</f>
        <v>0.17452249770431338</v>
      </c>
    </row>
    <row r="128" spans="1:19" x14ac:dyDescent="0.25">
      <c r="C128" s="2"/>
      <c r="D128" s="2"/>
      <c r="E128" s="2"/>
      <c r="F128" s="2"/>
      <c r="G128" s="2"/>
      <c r="H128" s="2"/>
      <c r="I128" s="2"/>
      <c r="J128" s="3"/>
      <c r="K128" s="3"/>
      <c r="L128" s="3"/>
      <c r="M128" s="3"/>
      <c r="N128" s="2"/>
      <c r="O128" s="4"/>
      <c r="Q128" s="5"/>
      <c r="S128" s="5"/>
    </row>
    <row r="129" spans="1:19" x14ac:dyDescent="0.25">
      <c r="A129" t="s">
        <v>44</v>
      </c>
      <c r="C129" s="2">
        <v>820.71299999999997</v>
      </c>
      <c r="D129" s="2"/>
      <c r="E129" s="2">
        <v>823.49</v>
      </c>
      <c r="F129" s="2"/>
      <c r="G129" s="2">
        <f t="shared" ref="G129:G131" si="116">E129-C129</f>
        <v>2.7770000000000437</v>
      </c>
      <c r="H129" s="2">
        <f t="shared" ref="H129:H135" si="117">G129*1.33</f>
        <v>3.6934100000000583</v>
      </c>
      <c r="I129" s="2"/>
      <c r="J129" s="3">
        <v>150</v>
      </c>
      <c r="K129" s="3">
        <v>30</v>
      </c>
      <c r="L129" s="3"/>
      <c r="M129" s="3">
        <f t="shared" ref="M129:M139" si="118">((H129*J129*K129)+(5*1*0.5*2*J129))/27</f>
        <v>643.34611111112088</v>
      </c>
      <c r="N129" s="2"/>
      <c r="O129" s="4">
        <f t="shared" ref="O129:O139" si="119">7*M129</f>
        <v>4503.422777777846</v>
      </c>
      <c r="Q129" s="5">
        <f t="shared" ref="Q129:Q139" si="120">(35*J129)/43560</f>
        <v>0.12052341597796143</v>
      </c>
      <c r="S129" s="5">
        <f t="shared" ref="S129:S139" si="121">((M129*27)/1.5)/43560</f>
        <v>0.26584550045914085</v>
      </c>
    </row>
    <row r="130" spans="1:19" x14ac:dyDescent="0.25">
      <c r="C130" s="2"/>
      <c r="D130" s="2"/>
      <c r="E130" s="2"/>
      <c r="F130" s="2"/>
      <c r="G130" s="2"/>
      <c r="H130" s="2"/>
      <c r="I130" s="2"/>
      <c r="J130" s="3"/>
      <c r="K130" s="3"/>
      <c r="L130" s="3"/>
      <c r="M130" s="3"/>
      <c r="N130" s="2"/>
      <c r="O130" s="4"/>
      <c r="Q130" s="5"/>
      <c r="S130" s="5"/>
    </row>
    <row r="131" spans="1:19" x14ac:dyDescent="0.25">
      <c r="A131" t="s">
        <v>45</v>
      </c>
      <c r="C131" s="2">
        <v>820.58399999999995</v>
      </c>
      <c r="D131" s="2"/>
      <c r="E131" s="2">
        <v>822.5</v>
      </c>
      <c r="F131" s="2"/>
      <c r="G131" s="2">
        <f t="shared" ref="G131" si="122">E131-C131</f>
        <v>1.9160000000000537</v>
      </c>
      <c r="H131" s="2">
        <f t="shared" ref="H131:H137" si="123">G131*1.33</f>
        <v>2.5482800000000716</v>
      </c>
      <c r="I131" s="2"/>
      <c r="J131" s="3">
        <v>150</v>
      </c>
      <c r="K131" s="3">
        <v>14</v>
      </c>
      <c r="L131" s="3"/>
      <c r="M131" s="3">
        <f t="shared" ref="M131:M141" si="124">((H131*J131*K131)+(5*1*0.5*2*J131))/27</f>
        <v>225.97733333333892</v>
      </c>
      <c r="N131" s="2"/>
      <c r="O131" s="4">
        <f t="shared" ref="O131:O141" si="125">7*M131</f>
        <v>1581.8413333333724</v>
      </c>
      <c r="Q131" s="5">
        <f t="shared" ref="Q131:Q141" si="126">(35*J131)/43560</f>
        <v>0.12052341597796143</v>
      </c>
      <c r="S131" s="5">
        <f t="shared" ref="S131:S141" si="127">((M131*27)/1.5)/43560</f>
        <v>9.3379063360883849E-2</v>
      </c>
    </row>
    <row r="132" spans="1:19" x14ac:dyDescent="0.25">
      <c r="C132" s="2"/>
      <c r="D132" s="2"/>
      <c r="E132" s="2"/>
      <c r="F132" s="2"/>
      <c r="G132" s="2"/>
      <c r="H132" s="2"/>
      <c r="I132" s="2"/>
      <c r="J132" s="3"/>
      <c r="K132" s="3"/>
      <c r="L132" s="3"/>
      <c r="M132" s="3"/>
      <c r="N132" s="2"/>
      <c r="O132" s="4"/>
      <c r="Q132" s="5"/>
      <c r="S132" s="5"/>
    </row>
    <row r="133" spans="1:19" x14ac:dyDescent="0.25">
      <c r="A133" t="s">
        <v>46</v>
      </c>
      <c r="C133" s="2">
        <v>821.80100000000004</v>
      </c>
      <c r="D133" s="2"/>
      <c r="E133" s="2">
        <v>823.5</v>
      </c>
      <c r="F133" s="2"/>
      <c r="G133" s="2">
        <f t="shared" ref="G133" si="128">E133-C133</f>
        <v>1.6989999999999554</v>
      </c>
      <c r="H133" s="2">
        <f t="shared" ref="H133" si="129">G133*1.33</f>
        <v>2.2596699999999408</v>
      </c>
      <c r="I133" s="2"/>
      <c r="J133" s="3">
        <v>150</v>
      </c>
      <c r="K133" s="3">
        <v>15</v>
      </c>
      <c r="L133" s="3"/>
      <c r="M133" s="3">
        <f t="shared" ref="M133:M143" si="130">((H133*J133*K133)+(5*1*0.5*2*J133))/27</f>
        <v>216.08361111110619</v>
      </c>
      <c r="N133" s="2"/>
      <c r="O133" s="4">
        <f t="shared" ref="O133:O143" si="131">7*M133</f>
        <v>1512.5852777777434</v>
      </c>
      <c r="Q133" s="5">
        <f t="shared" ref="Q133:Q143" si="132">(35*J133)/43560</f>
        <v>0.12052341597796143</v>
      </c>
      <c r="S133" s="5">
        <f t="shared" ref="S133:S143" si="133">((M133*27)/1.5)/43560</f>
        <v>8.9290748393019093E-2</v>
      </c>
    </row>
    <row r="134" spans="1:19" x14ac:dyDescent="0.25">
      <c r="C134" s="2"/>
      <c r="D134" s="2"/>
      <c r="E134" s="2"/>
      <c r="F134" s="2"/>
      <c r="G134" s="2"/>
      <c r="H134" s="2"/>
      <c r="I134" s="2"/>
      <c r="J134" s="3"/>
      <c r="K134" s="3"/>
      <c r="L134" s="3"/>
      <c r="M134" s="3"/>
      <c r="N134" s="2"/>
      <c r="O134" s="4"/>
      <c r="Q134" s="5"/>
      <c r="S134" s="5"/>
    </row>
    <row r="135" spans="1:19" x14ac:dyDescent="0.25">
      <c r="A135" t="s">
        <v>47</v>
      </c>
      <c r="C135" s="2">
        <v>824.49199999999996</v>
      </c>
      <c r="D135" s="2"/>
      <c r="E135" s="2">
        <v>826.28200000000004</v>
      </c>
      <c r="F135" s="2"/>
      <c r="G135" s="2">
        <f t="shared" ref="G135" si="134">E135-C135</f>
        <v>1.7900000000000773</v>
      </c>
      <c r="H135" s="2">
        <f t="shared" ref="H135" si="135">G135*1.33</f>
        <v>2.3807000000001031</v>
      </c>
      <c r="I135" s="2"/>
      <c r="J135" s="3">
        <v>150</v>
      </c>
      <c r="K135" s="3">
        <v>25</v>
      </c>
      <c r="L135" s="3"/>
      <c r="M135" s="3">
        <f t="shared" ref="M135:M145" si="136">((H135*J135*K135)+(5*1*0.5*2*J135))/27</f>
        <v>358.43055555556992</v>
      </c>
      <c r="N135" s="2"/>
      <c r="O135" s="4">
        <f t="shared" ref="O135:O145" si="137">7*M135</f>
        <v>2509.0138888889896</v>
      </c>
      <c r="Q135" s="5">
        <f t="shared" ref="Q135:Q145" si="138">(35*J135)/43560</f>
        <v>0.12052341597796143</v>
      </c>
      <c r="S135" s="5">
        <f>((M135*27)/1.5)/43560</f>
        <v>0.1481117998163512</v>
      </c>
    </row>
    <row r="136" spans="1:19" x14ac:dyDescent="0.25">
      <c r="C136" s="2"/>
      <c r="D136" s="2"/>
      <c r="E136" s="2"/>
      <c r="G136" s="2"/>
      <c r="H136" s="2"/>
      <c r="M136" s="3"/>
      <c r="O136" s="4"/>
    </row>
    <row r="137" spans="1:19" x14ac:dyDescent="0.25">
      <c r="C137" t="s">
        <v>26</v>
      </c>
      <c r="E137" t="s">
        <v>48</v>
      </c>
      <c r="G137" t="s">
        <v>49</v>
      </c>
      <c r="I137" t="s">
        <v>50</v>
      </c>
    </row>
    <row r="138" spans="1:19" x14ac:dyDescent="0.25">
      <c r="A138" t="s">
        <v>51</v>
      </c>
      <c r="C138" s="3">
        <v>180</v>
      </c>
      <c r="D138" s="2"/>
      <c r="E138" s="2">
        <v>8</v>
      </c>
      <c r="G138" s="2">
        <v>1.5</v>
      </c>
      <c r="H138" s="2"/>
      <c r="I138" s="3">
        <f>(C138*E138*G138)/27</f>
        <v>80</v>
      </c>
      <c r="O138" s="4">
        <f>7*I138</f>
        <v>560</v>
      </c>
      <c r="Q138" s="8">
        <f>(C138*E138)/43560</f>
        <v>3.3057851239669422E-2</v>
      </c>
      <c r="S138" s="9">
        <f>((I138*27)/1.5)/43560</f>
        <v>3.3057851239669422E-2</v>
      </c>
    </row>
    <row r="139" spans="1:19" x14ac:dyDescent="0.25">
      <c r="C139" s="3"/>
      <c r="D139" s="2"/>
      <c r="E139" s="2"/>
      <c r="G139" s="2"/>
      <c r="H139" s="2"/>
      <c r="I139" s="3"/>
      <c r="O139" s="4"/>
      <c r="Q139" s="8"/>
      <c r="S139" s="9"/>
    </row>
    <row r="140" spans="1:19" x14ac:dyDescent="0.25">
      <c r="A140" t="s">
        <v>52</v>
      </c>
      <c r="C140" s="3">
        <v>82</v>
      </c>
      <c r="D140" s="2"/>
      <c r="E140" s="2">
        <v>8</v>
      </c>
      <c r="G140" s="2">
        <v>2.7</v>
      </c>
      <c r="H140" s="2"/>
      <c r="I140" s="3">
        <f>(C140*E140*G140)/27</f>
        <v>65.600000000000009</v>
      </c>
      <c r="O140" s="4">
        <f t="shared" ref="O140:O146" si="139">7*I140</f>
        <v>459.20000000000005</v>
      </c>
      <c r="Q140" s="8">
        <f t="shared" ref="Q140:Q147" si="140">(C140*E140)/43560</f>
        <v>1.5059687786960515E-2</v>
      </c>
      <c r="S140" s="9">
        <f t="shared" ref="S140:S147" si="141">((I140*27)/1.5)/43560</f>
        <v>2.7107438016528929E-2</v>
      </c>
    </row>
    <row r="141" spans="1:19" x14ac:dyDescent="0.25">
      <c r="C141" s="3"/>
      <c r="D141" s="2"/>
      <c r="E141" s="2"/>
      <c r="G141" s="2"/>
      <c r="H141" s="2"/>
      <c r="I141" s="3"/>
      <c r="O141" s="4"/>
      <c r="Q141" s="8"/>
      <c r="S141" s="9"/>
    </row>
    <row r="142" spans="1:19" x14ac:dyDescent="0.25">
      <c r="A142" t="s">
        <v>53</v>
      </c>
      <c r="C142" s="3">
        <v>150</v>
      </c>
      <c r="E142">
        <v>8</v>
      </c>
      <c r="G142">
        <v>1.7</v>
      </c>
      <c r="I142" s="3">
        <f>(C142*E142*G142)/27</f>
        <v>75.555555555555557</v>
      </c>
      <c r="O142" s="4">
        <f t="shared" ref="O142:O148" si="142">7*I142</f>
        <v>528.88888888888891</v>
      </c>
      <c r="Q142" s="8">
        <f t="shared" ref="Q142:Q148" si="143">(C142*E142)/43560</f>
        <v>2.7548209366391185E-2</v>
      </c>
      <c r="S142" s="9">
        <f t="shared" ref="S142:S148" si="144">((I142*27)/1.5)/43560</f>
        <v>3.1221303948576674E-2</v>
      </c>
    </row>
    <row r="143" spans="1:19" x14ac:dyDescent="0.25">
      <c r="I143" s="3"/>
      <c r="K143" s="4"/>
      <c r="O143" s="4"/>
      <c r="Q143" s="8"/>
      <c r="S143" s="9"/>
    </row>
    <row r="144" spans="1:19" x14ac:dyDescent="0.25">
      <c r="A144" t="s">
        <v>54</v>
      </c>
      <c r="C144">
        <v>125</v>
      </c>
      <c r="E144">
        <v>8</v>
      </c>
      <c r="G144">
        <v>1.5</v>
      </c>
      <c r="I144" s="3">
        <f t="shared" ref="I144:I147" si="145">(C144*E144*G144)/27</f>
        <v>55.555555555555557</v>
      </c>
      <c r="K144" s="4"/>
      <c r="O144" s="4">
        <f t="shared" ref="O144:O148" si="146">7*I144</f>
        <v>388.88888888888891</v>
      </c>
      <c r="Q144" s="8">
        <f t="shared" ref="Q144:Q148" si="147">(C144*E144)/43560</f>
        <v>2.2956841138659319E-2</v>
      </c>
      <c r="S144" s="9">
        <f t="shared" ref="S144:S148" si="148">((I144*27)/1.5)/43560</f>
        <v>2.2956841138659319E-2</v>
      </c>
    </row>
    <row r="145" spans="1:19" x14ac:dyDescent="0.25">
      <c r="I145" s="3"/>
      <c r="K145" s="4"/>
      <c r="O145" s="4"/>
      <c r="Q145" s="8"/>
      <c r="S145" s="9"/>
    </row>
    <row r="146" spans="1:19" x14ac:dyDescent="0.25">
      <c r="A146" t="s">
        <v>55</v>
      </c>
      <c r="C146">
        <v>100</v>
      </c>
      <c r="E146">
        <v>8</v>
      </c>
      <c r="G146">
        <v>1</v>
      </c>
      <c r="I146" s="3">
        <f t="shared" ref="I146:I148" si="149">(C146*E146*G146)/27</f>
        <v>29.62962962962963</v>
      </c>
      <c r="K146" s="4"/>
      <c r="O146" s="4">
        <f t="shared" ref="O146:O148" si="150">7*I146</f>
        <v>207.40740740740742</v>
      </c>
      <c r="Q146" s="8">
        <f t="shared" ref="Q146:Q148" si="151">(C146*E146)/43560</f>
        <v>1.8365472910927456E-2</v>
      </c>
      <c r="S146" s="9">
        <f t="shared" ref="S146:S148" si="152">((I146*27)/1.5)/43560</f>
        <v>1.2243648607284972E-2</v>
      </c>
    </row>
    <row r="147" spans="1:19" x14ac:dyDescent="0.25">
      <c r="K147" s="4"/>
    </row>
    <row r="148" spans="1:19" x14ac:dyDescent="0.25">
      <c r="K148" s="4"/>
      <c r="M148" s="1" t="s">
        <v>57</v>
      </c>
      <c r="O148" s="10">
        <f>SUM(O119:O146)-O123</f>
        <v>49048.995203704115</v>
      </c>
    </row>
    <row r="149" spans="1:19" x14ac:dyDescent="0.25">
      <c r="M149" s="1" t="s">
        <v>58</v>
      </c>
      <c r="O149" s="11">
        <f>O148/85</f>
        <v>577.04700239651902</v>
      </c>
    </row>
  </sheetData>
  <mergeCells count="1">
    <mergeCell ref="A1:R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Pfost</dc:creator>
  <cp:lastModifiedBy>Mark Pfost</cp:lastModifiedBy>
  <dcterms:created xsi:type="dcterms:W3CDTF">2023-09-07T16:04:56Z</dcterms:created>
  <dcterms:modified xsi:type="dcterms:W3CDTF">2023-09-07T16:07:11Z</dcterms:modified>
</cp:coreProperties>
</file>