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10-2023\"/>
    </mc:Choice>
  </mc:AlternateContent>
  <xr:revisionPtr revIDLastSave="0" documentId="13_ncr:1_{49B30FCE-74CC-4005-A2E5-06BC12F0CC03}" xr6:coauthVersionLast="47" xr6:coauthVersionMax="47" xr10:uidLastSave="{00000000-0000-0000-0000-000000000000}"/>
  <bookViews>
    <workbookView xWindow="11724" yWindow="0" windowWidth="10092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4" i="1"/>
  <c r="L49" i="1" s="1"/>
  <c r="L32" i="1"/>
  <c r="L21" i="1"/>
  <c r="L27" i="1" s="1"/>
  <c r="L35" i="1" l="1"/>
  <c r="K48" i="1" l="1"/>
  <c r="K44" i="1"/>
  <c r="K32" i="1"/>
  <c r="K21" i="1"/>
  <c r="K27" i="1" s="1"/>
  <c r="K35" i="1" s="1"/>
  <c r="K49" i="1" l="1"/>
  <c r="M48" i="1"/>
  <c r="M44" i="1"/>
  <c r="M49" i="1" s="1"/>
  <c r="M32" i="1"/>
  <c r="M21" i="1"/>
  <c r="M27" i="1" s="1"/>
  <c r="I21" i="1"/>
  <c r="M35" i="1" l="1"/>
  <c r="I27" i="1"/>
  <c r="J27" i="1" l="1"/>
  <c r="J32" i="1" l="1"/>
  <c r="J44" i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9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7B2C41C0-2A68-48CF-94D4-0682DB6D057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24338A3A-65EB-4138-9C64-E98CE1BAC36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33BC439E-2C09-4C10-BB25-E3C0DF16962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E23A1462-46EF-4E46-82E0-FA5BA83F42A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47DB209C-FEF6-4A7F-B253-87EDC5817D8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257D4110-D530-4DE1-816D-58DB429158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3E30BB75-8DE8-4BCC-9691-EBE896B9D67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832E815E-6F4D-4A29-9CC2-041B32D8D32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49A48A92-1B01-43EE-8230-90F41C3972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9CD716A0-9D61-4FFF-9A15-6171296B160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73493E3C-1A02-495D-B815-A992E5BBD5B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4457E037-4EB3-4831-8AA2-82FCECC4DD7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($45,560.42)</t>
        </r>
      </text>
    </comment>
    <comment ref="K34" authorId="2" shapeId="0" xr:uid="{A9E1DBB6-F3F7-4A69-8EBB-B579B5DE0F78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($46,726.85)</t>
        </r>
      </text>
    </comment>
    <comment ref="L34" authorId="2" shapeId="0" xr:uid="{C29218C9-4B95-4BC1-8240-F9192D747CB2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($36,974.16)</t>
        </r>
      </text>
    </comment>
    <comment ref="M34" authorId="2" shapeId="0" xr:uid="{F0E8D8FC-B326-462B-97D1-687748FA514C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K40" authorId="0" shapeId="0" xr:uid="{EC02DB4A-E014-4422-8F71-A01A44B6D72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L40" authorId="0" shapeId="0" xr:uid="{A24B4AC4-746C-4013-A466-F43619F3DA5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M40" authorId="0" shapeId="0" xr:uid="{83AC4E9E-B707-417C-B4B0-7936532AF64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I42" authorId="1" shapeId="0" xr:uid="{81F6F388-3114-4856-B1C2-D02589469A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K42" authorId="1" shapeId="0" xr:uid="{1B6BB121-9787-480C-9A7C-C9E89ED6F4C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<sst xmlns="http://schemas.openxmlformats.org/spreadsheetml/2006/main" count="78" uniqueCount="69">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</sst>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F11" zoomScale="85" zoomScaleNormal="85" workbookViewId="0">
      <selection activeCell="I48" sqref="I4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45230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12694.07</v>
      </c>
      <c r="J12" s="25">
        <v>19000</v>
      </c>
      <c r="K12" s="25">
        <v>26906.28</v>
      </c>
      <c r="L12" s="25">
        <v>19823.79</v>
      </c>
      <c r="M12" s="25">
        <v>17167.060000000001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70000</v>
      </c>
      <c r="M13" s="25">
        <v>70000</v>
      </c>
    </row>
    <row r="14" spans="5:13" x14ac:dyDescent="0.25">
      <c r="F14" s="3"/>
      <c r="G14" s="24"/>
      <c r="H14" s="3" t="s">
        <v>67</v>
      </c>
      <c r="I14" s="25">
        <v>9806.16</v>
      </c>
      <c r="J14" s="25">
        <v>15500</v>
      </c>
      <c r="K14" s="25">
        <v>8237.93</v>
      </c>
      <c r="L14" s="25">
        <v>5455.6</v>
      </c>
      <c r="M14" s="25">
        <v>15454.71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50270.37</v>
      </c>
      <c r="J17" s="25">
        <v>37943</v>
      </c>
      <c r="K17" s="25">
        <v>57125.07</v>
      </c>
      <c r="L17" s="25">
        <v>36196.25</v>
      </c>
      <c r="M17" s="25">
        <v>35501.25</v>
      </c>
    </row>
    <row r="18" spans="5:13" x14ac:dyDescent="0.25">
      <c r="F18" s="3"/>
      <c r="G18" s="24"/>
      <c r="H18" s="3" t="s">
        <v>66</v>
      </c>
      <c r="I18" s="25">
        <v>7000</v>
      </c>
      <c r="J18" s="25">
        <v>5000</v>
      </c>
      <c r="K18" s="25">
        <v>7000</v>
      </c>
      <c r="L18" s="25">
        <v>7417.27</v>
      </c>
      <c r="M18" s="25">
        <v>7417</v>
      </c>
    </row>
    <row r="19" spans="5:13" x14ac:dyDescent="0.25">
      <c r="F19" s="3"/>
      <c r="G19" s="24"/>
      <c r="H19" s="3" t="s">
        <v>68</v>
      </c>
      <c r="I19" s="25">
        <v>41500</v>
      </c>
      <c r="J19" s="25">
        <v>0</v>
      </c>
      <c r="K19" s="25">
        <v>41500</v>
      </c>
      <c r="L19" s="25">
        <v>0</v>
      </c>
      <c r="M19" s="25">
        <v>0</v>
      </c>
    </row>
    <row r="20" spans="5:13" ht="15" x14ac:dyDescent="0.4">
      <c r="F20" s="3"/>
      <c r="G20" s="24"/>
      <c r="H20" s="3" t="s">
        <v>27</v>
      </c>
      <c r="I20" s="26">
        <v>142993.16</v>
      </c>
      <c r="J20" s="26">
        <v>237880</v>
      </c>
      <c r="K20" s="26">
        <v>175536.78</v>
      </c>
      <c r="L20" s="26">
        <v>211729.12</v>
      </c>
      <c r="M20" s="26">
        <v>237314.07</v>
      </c>
    </row>
    <row r="21" spans="5:13" x14ac:dyDescent="0.25">
      <c r="F21" s="3"/>
      <c r="G21" s="24"/>
      <c r="H21" s="3" t="s">
        <v>28</v>
      </c>
      <c r="I21" s="25">
        <f>SUM(I12:I20)</f>
        <v>370422.03</v>
      </c>
      <c r="J21" s="25">
        <v>421482</v>
      </c>
      <c r="K21" s="25">
        <f>SUM(K12:K20)</f>
        <v>422464.32999999996</v>
      </c>
      <c r="L21" s="25">
        <f>SUM(L12:L20)</f>
        <v>356780.30000000005</v>
      </c>
      <c r="M21" s="25">
        <f>SUM(M12:M20)</f>
        <v>389013.08999999997</v>
      </c>
    </row>
    <row r="22" spans="5:13" x14ac:dyDescent="0.25">
      <c r="E22" s="27"/>
      <c r="F22" s="3"/>
      <c r="G22" s="24" t="s">
        <v>33</v>
      </c>
      <c r="H22" s="3"/>
      <c r="I22" s="25">
        <v>368</v>
      </c>
      <c r="J22" s="25">
        <v>1000</v>
      </c>
      <c r="K22" s="25">
        <v>2994.33</v>
      </c>
      <c r="L22" s="25">
        <v>1928.5</v>
      </c>
      <c r="M22" s="25">
        <v>746</v>
      </c>
    </row>
    <row r="23" spans="5:13" x14ac:dyDescent="0.25">
      <c r="E23" s="27"/>
      <c r="F23" s="3"/>
      <c r="G23" s="24" t="s">
        <v>34</v>
      </c>
      <c r="H23" s="3"/>
      <c r="I23" s="25">
        <v>60762</v>
      </c>
      <c r="J23" s="25">
        <v>20147</v>
      </c>
      <c r="K23" s="25">
        <v>50590.11</v>
      </c>
      <c r="L23" s="25">
        <v>40301.879999999997</v>
      </c>
      <c r="M23" s="25">
        <v>43036.88</v>
      </c>
    </row>
    <row r="24" spans="5:13" x14ac:dyDescent="0.25">
      <c r="E24" s="27"/>
      <c r="F24" s="3"/>
      <c r="G24" s="24" t="s">
        <v>29</v>
      </c>
      <c r="H24" s="3"/>
      <c r="I24" s="25">
        <v>30009.43</v>
      </c>
      <c r="J24" s="25">
        <v>36797</v>
      </c>
      <c r="K24" s="25">
        <v>26775.84</v>
      </c>
      <c r="L24" s="25">
        <v>35702.97</v>
      </c>
      <c r="M24" s="25">
        <v>35796.6</v>
      </c>
    </row>
    <row r="25" spans="5:13" x14ac:dyDescent="0.25">
      <c r="F25" s="3"/>
      <c r="G25" s="24" t="s">
        <v>7</v>
      </c>
      <c r="H25" s="3"/>
      <c r="I25" s="25">
        <v>14079.87</v>
      </c>
      <c r="J25" s="25">
        <v>15000</v>
      </c>
      <c r="K25" s="25">
        <v>15406.17</v>
      </c>
      <c r="L25" s="25">
        <v>17073.78</v>
      </c>
      <c r="M25" s="25">
        <v>12193.62</v>
      </c>
    </row>
    <row r="26" spans="5:13" x14ac:dyDescent="0.25">
      <c r="F26" s="3"/>
      <c r="G26" s="24" t="s">
        <v>30</v>
      </c>
      <c r="H26" s="3"/>
      <c r="I26" s="25">
        <v>4868.46</v>
      </c>
      <c r="J26" s="38">
        <v>0</v>
      </c>
      <c r="K26" s="25">
        <v>4616.24</v>
      </c>
      <c r="L26" s="25">
        <v>3935.98</v>
      </c>
      <c r="M26" s="25">
        <v>26099.119999999999</v>
      </c>
    </row>
    <row r="27" spans="5:13" x14ac:dyDescent="0.25">
      <c r="G27" s="17" t="s">
        <v>8</v>
      </c>
      <c r="H27" s="17"/>
      <c r="I27" s="28">
        <f>SUM(I21:I26)</f>
        <v>480509.79000000004</v>
      </c>
      <c r="J27" s="29">
        <f>SUM(J21:J26)</f>
        <v>494426</v>
      </c>
      <c r="K27" s="28">
        <f>SUM(K21:K26)</f>
        <v>522847.01999999996</v>
      </c>
      <c r="L27" s="29">
        <f>SUM(L21:L26)</f>
        <v>455723.41000000003</v>
      </c>
      <c r="M27" s="28">
        <f>SUM(M21:M26)</f>
        <v>506885.30999999994</v>
      </c>
    </row>
    <row r="28" spans="5:13" ht="8.25" customHeight="1" x14ac:dyDescent="0.25">
      <c r="G28" s="17"/>
      <c r="H28" s="17"/>
      <c r="I28" s="18"/>
      <c r="J28" s="39"/>
      <c r="K28" s="18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2"/>
      <c r="M29" s="18"/>
    </row>
    <row r="30" spans="5:13" x14ac:dyDescent="0.25">
      <c r="F30" s="3"/>
      <c r="G30" s="3" t="s">
        <v>10</v>
      </c>
      <c r="H30" s="3"/>
      <c r="I30" s="25">
        <v>148607.04000000001</v>
      </c>
      <c r="J30" s="25">
        <v>147759</v>
      </c>
      <c r="K30" s="25">
        <v>148607.04000000001</v>
      </c>
      <c r="L30" s="25">
        <v>147759.45000000001</v>
      </c>
      <c r="M30" s="25">
        <v>147759.45000000001</v>
      </c>
    </row>
    <row r="31" spans="5:13" x14ac:dyDescent="0.25">
      <c r="F31" s="3"/>
      <c r="G31" s="3" t="s">
        <v>11</v>
      </c>
      <c r="H31" s="3"/>
      <c r="I31" s="25">
        <v>-15236.2</v>
      </c>
      <c r="J31" s="25">
        <v>-15056</v>
      </c>
      <c r="K31" s="25">
        <v>-15236.2</v>
      </c>
      <c r="L31" s="25">
        <v>-15056.2</v>
      </c>
      <c r="M31" s="25">
        <v>-15056.2</v>
      </c>
    </row>
    <row r="32" spans="5:13" x14ac:dyDescent="0.25">
      <c r="G32" s="17" t="s">
        <v>12</v>
      </c>
      <c r="H32" s="17"/>
      <c r="I32" s="31">
        <f>SUM(I30:I31)</f>
        <v>133370.84</v>
      </c>
      <c r="J32" s="32">
        <f t="shared" ref="J32" si="0">SUM(J30:J31)</f>
        <v>132703</v>
      </c>
      <c r="K32" s="31">
        <f>SUM(K30:K31)</f>
        <v>133370.84</v>
      </c>
      <c r="L32" s="32">
        <f>SUM(L30:L31)</f>
        <v>132703.25</v>
      </c>
      <c r="M32" s="31">
        <f>SUM(M30:M31)</f>
        <v>132703.25</v>
      </c>
    </row>
    <row r="33" spans="6:13" ht="7.5" customHeight="1" x14ac:dyDescent="0.25">
      <c r="G33" s="17"/>
      <c r="H33" s="17"/>
      <c r="I33" s="33"/>
      <c r="J33" s="40"/>
      <c r="K33" s="33"/>
      <c r="L33" s="43"/>
      <c r="M33" s="33"/>
    </row>
    <row r="34" spans="6:13" ht="15" customHeight="1" x14ac:dyDescent="0.25">
      <c r="F34" s="3"/>
      <c r="G34" s="24" t="s">
        <v>31</v>
      </c>
      <c r="H34" s="34"/>
      <c r="I34" s="41">
        <v>45840.42</v>
      </c>
      <c r="J34" s="25">
        <v>45000</v>
      </c>
      <c r="K34" s="41">
        <v>47006.85</v>
      </c>
      <c r="L34" s="41">
        <v>37254.160000000003</v>
      </c>
      <c r="M34" s="41">
        <v>44580.28</v>
      </c>
    </row>
    <row r="35" spans="6:13" ht="13.8" thickBot="1" x14ac:dyDescent="0.3">
      <c r="G35" s="17" t="s">
        <v>13</v>
      </c>
      <c r="H35" s="17"/>
      <c r="I35" s="35">
        <f>I27+I32+I34</f>
        <v>659721.05000000005</v>
      </c>
      <c r="J35" s="36">
        <f>J27+J32+J34</f>
        <v>672129</v>
      </c>
      <c r="K35" s="35">
        <f>K27+K32+K34</f>
        <v>703224.71</v>
      </c>
      <c r="L35" s="36">
        <f>L27+L32+L34</f>
        <v>625680.82000000007</v>
      </c>
      <c r="M35" s="35">
        <f>M27+M32+M34</f>
        <v>684168.84</v>
      </c>
    </row>
    <row r="36" spans="6:13" ht="13.8" thickTop="1" x14ac:dyDescent="0.25">
      <c r="F36" s="3"/>
      <c r="G36" s="3"/>
      <c r="H36" s="3"/>
      <c r="I36" s="18"/>
      <c r="J36" s="39"/>
      <c r="K36" s="18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6810.42</v>
      </c>
      <c r="J39" s="25">
        <v>20207</v>
      </c>
      <c r="K39" s="25">
        <v>13187.58</v>
      </c>
      <c r="L39" s="25">
        <v>2588.35</v>
      </c>
      <c r="M39" s="25">
        <v>5117.67</v>
      </c>
    </row>
    <row r="40" spans="6:13" x14ac:dyDescent="0.25">
      <c r="G40" s="24" t="s">
        <v>32</v>
      </c>
      <c r="H40" s="3"/>
      <c r="I40" s="25">
        <v>9806.16</v>
      </c>
      <c r="J40" s="25">
        <v>15500</v>
      </c>
      <c r="K40" s="25">
        <v>8237.93</v>
      </c>
      <c r="L40" s="25">
        <v>5455.6</v>
      </c>
      <c r="M40" s="25">
        <v>15454.71</v>
      </c>
    </row>
    <row r="41" spans="6:13" x14ac:dyDescent="0.25">
      <c r="G41" s="24" t="s">
        <v>61</v>
      </c>
      <c r="H41" s="3"/>
      <c r="I41" s="25">
        <v>12694.07</v>
      </c>
      <c r="J41" s="25">
        <v>19000</v>
      </c>
      <c r="K41" s="25">
        <v>26906.28</v>
      </c>
      <c r="L41" s="25">
        <v>19823.79</v>
      </c>
      <c r="M41" s="25">
        <v>17167.060000000001</v>
      </c>
    </row>
    <row r="42" spans="6:13" x14ac:dyDescent="0.25">
      <c r="G42" s="24" t="s">
        <v>60</v>
      </c>
      <c r="H42" s="3"/>
      <c r="I42" s="25">
        <v>5557.51</v>
      </c>
      <c r="J42" s="25">
        <v>23000</v>
      </c>
      <c r="K42" s="25">
        <v>-5056.9399999999996</v>
      </c>
      <c r="L42" s="25">
        <v>23921.21</v>
      </c>
      <c r="M42" s="25">
        <v>-3068.83</v>
      </c>
    </row>
    <row r="43" spans="6:13" x14ac:dyDescent="0.25">
      <c r="G43" s="24" t="s">
        <v>64</v>
      </c>
      <c r="H43" s="3"/>
      <c r="I43" s="25">
        <v>4461.66</v>
      </c>
      <c r="J43" s="25">
        <v>2800</v>
      </c>
      <c r="K43" s="25">
        <v>3968.26</v>
      </c>
      <c r="L43" s="25">
        <v>2800.6</v>
      </c>
      <c r="M43" s="25">
        <v>3071.58</v>
      </c>
    </row>
    <row r="44" spans="6:13" x14ac:dyDescent="0.25">
      <c r="G44" s="17" t="s">
        <v>17</v>
      </c>
      <c r="H44" s="17"/>
      <c r="I44" s="31">
        <f>SUM(I39:I43)</f>
        <v>39329.820000000007</v>
      </c>
      <c r="J44" s="32">
        <f t="shared" ref="J44" si="1">SUM(J39:J43)</f>
        <v>80507</v>
      </c>
      <c r="K44" s="31">
        <f>SUM(K39:K43)</f>
        <v>47243.11</v>
      </c>
      <c r="L44" s="32">
        <f>SUM(L39:L43)</f>
        <v>54589.549999999996</v>
      </c>
      <c r="M44" s="31">
        <f>SUM(M39:M43)</f>
        <v>37742.19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42"/>
      <c r="M45" s="18"/>
    </row>
    <row r="46" spans="6:13" x14ac:dyDescent="0.25">
      <c r="G46" s="24" t="s">
        <v>37</v>
      </c>
      <c r="H46" s="3"/>
      <c r="I46" s="25">
        <v>646155.94999999995</v>
      </c>
      <c r="J46" s="25">
        <v>646426</v>
      </c>
      <c r="K46" s="25">
        <v>646155.94999999995</v>
      </c>
      <c r="L46" s="25">
        <v>554492.23</v>
      </c>
      <c r="M46" s="25">
        <v>554500.23</v>
      </c>
    </row>
    <row r="47" spans="6:13" x14ac:dyDescent="0.25">
      <c r="F47" s="5"/>
      <c r="G47" s="24" t="s">
        <v>19</v>
      </c>
      <c r="H47" s="3"/>
      <c r="I47" s="25">
        <v>-25765.16</v>
      </c>
      <c r="J47" s="25">
        <v>-54806</v>
      </c>
      <c r="K47" s="25">
        <v>9825.77</v>
      </c>
      <c r="L47" s="25">
        <v>16598.86</v>
      </c>
      <c r="M47" s="25">
        <v>91925.72</v>
      </c>
    </row>
    <row r="48" spans="6:13" x14ac:dyDescent="0.25">
      <c r="F48" s="17"/>
      <c r="G48" s="17" t="s">
        <v>20</v>
      </c>
      <c r="H48" s="17"/>
      <c r="I48" s="28">
        <f>SUM(I46:I47)</f>
        <v>620390.78999999992</v>
      </c>
      <c r="J48" s="29">
        <v>591620</v>
      </c>
      <c r="K48" s="28">
        <f>SUM(K46:K47)</f>
        <v>655981.72</v>
      </c>
      <c r="L48" s="29">
        <f>SUM(L46:L47)</f>
        <v>571091.09</v>
      </c>
      <c r="M48" s="28">
        <f>SUM(M46:M47)</f>
        <v>646425.94999999995</v>
      </c>
    </row>
    <row r="49" spans="6:13" ht="13.8" thickBot="1" x14ac:dyDescent="0.3">
      <c r="F49" s="17"/>
      <c r="G49" s="17" t="s">
        <v>21</v>
      </c>
      <c r="H49" s="17"/>
      <c r="I49" s="35">
        <f>I44+I48</f>
        <v>659720.60999999987</v>
      </c>
      <c r="J49" s="36">
        <f t="shared" ref="J49" si="2">J44+J48</f>
        <v>672127</v>
      </c>
      <c r="K49" s="35">
        <f>K44+K48</f>
        <v>703224.83</v>
      </c>
      <c r="L49" s="36">
        <f>L44+L48</f>
        <v>625680.64000000001</v>
      </c>
      <c r="M49" s="35">
        <f>M44+M48</f>
        <v>684168.1399999999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4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45230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-35590.930000000051</v>
      </c>
      <c r="I9" s="9">
        <f>BS!I47+(BS!I46-BS!M48)</f>
        <v>-26035.16</v>
      </c>
      <c r="K9" s="13">
        <v>-1285</v>
      </c>
      <c r="L9" s="13">
        <v>-54806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180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-7545.5599999999977</v>
      </c>
      <c r="I14" s="9">
        <f>(BS!M22+BS!M23)-(BS!I22+BS!I23)</f>
        <v>-17347.120000000003</v>
      </c>
      <c r="K14" s="13">
        <v>-2845</v>
      </c>
      <c r="L14" s="13">
        <v>22636</v>
      </c>
    </row>
    <row r="15" spans="1:12" x14ac:dyDescent="0.25">
      <c r="A15" s="6" t="s">
        <v>29</v>
      </c>
      <c r="H15" s="9">
        <f>BS!K24-BS!I24</f>
        <v>-3233.59</v>
      </c>
      <c r="I15" s="9">
        <f>BS!M24-BS!I24</f>
        <v>5787.1699999999983</v>
      </c>
      <c r="K15" s="13">
        <v>0</v>
      </c>
      <c r="L15" s="13">
        <v>-1000</v>
      </c>
    </row>
    <row r="16" spans="1:12" x14ac:dyDescent="0.25">
      <c r="A16" s="6" t="s">
        <v>7</v>
      </c>
      <c r="H16" s="9">
        <f>BS!K25-BS!I25</f>
        <v>1326.2999999999993</v>
      </c>
      <c r="I16" s="9">
        <f>BS!M25-BS!I25</f>
        <v>-1886.25</v>
      </c>
      <c r="K16" s="13">
        <v>2000</v>
      </c>
      <c r="L16" s="13">
        <v>-2806</v>
      </c>
    </row>
    <row r="17" spans="1:12" x14ac:dyDescent="0.25">
      <c r="A17" s="6" t="s">
        <v>30</v>
      </c>
      <c r="H17" s="9">
        <f>BS!K26-BS!I26</f>
        <v>-252.22000000000025</v>
      </c>
      <c r="I17" s="9">
        <f>BS!M26-BS!I26</f>
        <v>21230.66</v>
      </c>
      <c r="K17" s="13">
        <v>0</v>
      </c>
      <c r="L17" s="13">
        <v>26099</v>
      </c>
    </row>
    <row r="18" spans="1:12" x14ac:dyDescent="0.25">
      <c r="A18" s="6" t="s">
        <v>31</v>
      </c>
      <c r="H18" s="9">
        <f>SUM(BS!K34-BS!I34)</f>
        <v>1166.4300000000003</v>
      </c>
      <c r="I18" s="9">
        <f>SUM(BS!M34-BS!I34)</f>
        <v>-1260.1399999999994</v>
      </c>
      <c r="K18" s="13">
        <v>0</v>
      </c>
      <c r="L18" s="13">
        <v>-420</v>
      </c>
    </row>
    <row r="19" spans="1:12" x14ac:dyDescent="0.25">
      <c r="A19" s="6" t="s">
        <v>45</v>
      </c>
      <c r="H19" s="9">
        <f>BS!I39-BS!K39</f>
        <v>-6377.16</v>
      </c>
      <c r="I19" s="9">
        <f>BS!I39-BS!M39</f>
        <v>1692.75</v>
      </c>
      <c r="K19" s="13">
        <v>-6267</v>
      </c>
      <c r="L19" s="13">
        <v>15089</v>
      </c>
    </row>
    <row r="20" spans="1:12" x14ac:dyDescent="0.25">
      <c r="A20" s="6" t="s">
        <v>51</v>
      </c>
      <c r="H20" s="9">
        <f>(BS!I41+ BS!I42)-(BS!K41+BS!K42)</f>
        <v>-3597.7599999999984</v>
      </c>
      <c r="I20" s="9">
        <f>(BS!I41+BS!I42)-(BS!M41+BS!M42)</f>
        <v>4153.3500000000004</v>
      </c>
      <c r="K20" s="13">
        <v>-7000</v>
      </c>
      <c r="L20" s="13">
        <v>28002</v>
      </c>
    </row>
    <row r="21" spans="1:12" x14ac:dyDescent="0.25">
      <c r="A21" s="6" t="s">
        <v>52</v>
      </c>
      <c r="H21" s="9">
        <f>BS!I40-BS!K40</f>
        <v>1568.2299999999996</v>
      </c>
      <c r="I21" s="9">
        <f>BS!I40-BS!M40</f>
        <v>-5648.5499999999993</v>
      </c>
      <c r="K21" s="13">
        <v>1300</v>
      </c>
      <c r="L21" s="13">
        <v>45</v>
      </c>
    </row>
    <row r="22" spans="1:12" x14ac:dyDescent="0.25">
      <c r="A22" s="6" t="s">
        <v>35</v>
      </c>
      <c r="H22" s="10">
        <f>BS!I43-BS!K43</f>
        <v>493.39999999999964</v>
      </c>
      <c r="I22" s="10">
        <f>BS!I43-BS!M43</f>
        <v>1390.08</v>
      </c>
      <c r="K22" s="13">
        <v>0</v>
      </c>
      <c r="L22" s="13">
        <v>-272</v>
      </c>
    </row>
    <row r="23" spans="1:12" x14ac:dyDescent="0.25">
      <c r="A23" s="4" t="s">
        <v>46</v>
      </c>
      <c r="H23" s="9">
        <f>SUM(H9:H22)</f>
        <v>-52042.860000000037</v>
      </c>
      <c r="I23" s="9">
        <f>SUM(I9:I22)</f>
        <v>-17743.21</v>
      </c>
      <c r="K23" s="15">
        <v>-14097</v>
      </c>
      <c r="L23" s="15">
        <v>32568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-847.58999999999651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-52042.860000000037</v>
      </c>
      <c r="I31" s="9">
        <f>I23+I26+I29</f>
        <v>-18590.799999999996</v>
      </c>
      <c r="K31" s="15">
        <v>-14097</v>
      </c>
      <c r="L31" s="15">
        <v>32569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422464.32999999996</v>
      </c>
      <c r="I33" s="9">
        <f>BS!$M$21</f>
        <v>389013.08999999997</v>
      </c>
      <c r="K33" s="13">
        <v>435579</v>
      </c>
      <c r="L33" s="13">
        <v>389013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370421.46999999991</v>
      </c>
      <c r="I35" s="9">
        <f>I31+I33</f>
        <v>370422.29</v>
      </c>
      <c r="K35" s="15">
        <v>421482</v>
      </c>
      <c r="L35" s="15">
        <f>L31+L33</f>
        <v>421582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-0.56000000011408702</v>
      </c>
      <c r="I37" s="9">
        <f>I35-BS!I21</f>
        <v>0.25999999995110556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2023-11-07T14:55:57Z</dcterms:modified>
</cp:coreProperties>
</file>