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03-2024\"/>
    </mc:Choice>
  </mc:AlternateContent>
  <xr:revisionPtr revIDLastSave="0" documentId="13_ncr:1_{EEE1608D-78C9-44A3-AC11-649A58F519BF}" xr6:coauthVersionLast="47" xr6:coauthVersionMax="47" xr10:uidLastSave="{00000000-0000-0000-0000-000000000000}"/>
  <bookViews>
    <workbookView xWindow="84" yWindow="288" windowWidth="11328" windowHeight="12048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K48" i="1" l="1"/>
  <c r="K44" i="1"/>
  <c r="K49" i="1" s="1"/>
  <c r="K32" i="1"/>
  <c r="K21" i="1"/>
  <c r="K27" i="1" s="1"/>
  <c r="K35" i="1" s="1"/>
  <c r="L21" i="1" l="1"/>
  <c r="L27" i="1" s="1"/>
  <c r="L32" i="1"/>
  <c r="L44" i="1"/>
  <c r="L49" i="1" s="1"/>
  <c r="L48" i="1"/>
  <c r="L35" i="1" l="1"/>
  <c r="M48" i="1" l="1"/>
  <c r="M44" i="1"/>
  <c r="M32" i="1"/>
  <c r="M21" i="1"/>
  <c r="M27" i="1" s="1"/>
  <c r="M35" i="1" s="1"/>
  <c r="M49" i="1" l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75AE2D8B-F500-4E68-8016-F6776AE8547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3E144437-EC1B-46AF-A44E-6647A424891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55B65A30-0B59-406D-B7A9-AAFD94D1182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6DB56AC1-AF2A-42C3-A2F7-EA9B2874EEC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3FF87542-A216-4687-AC30-01739C6B367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A906C856-AA0B-4767-B31C-ECCAF51004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F7DE8E9C-8441-4375-ABEF-AB8ED597D9D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2326E431-A27C-4BA3-A695-8F65B5400BB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 (Jan calendar sales)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($63,977.55)</t>
        </r>
      </text>
    </comment>
    <comment ref="K34" authorId="2" shapeId="0" xr:uid="{CCBE2854-5537-4EDA-8202-E12C4F02119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($62,434.31)</t>
        </r>
      </text>
    </comment>
    <comment ref="L34" authorId="2" shapeId="0" xr:uid="{111C9F45-6BC7-4C27-AB67-0F7799CB4C9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($46,229.24)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K40" authorId="0" shapeId="0" xr:uid="{8F584274-ED3E-4D6C-B5B6-471CD5A00B7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0" authorId="0" shapeId="0" xr:uid="{96302341-A3C2-44DE-A4A3-CC83CF63051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<sst xmlns="http://schemas.openxmlformats.org/spreadsheetml/2006/main" count="78" uniqueCount="69">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</sst>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7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45382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47606.82</v>
      </c>
      <c r="J12" s="25">
        <v>18000</v>
      </c>
      <c r="K12" s="25">
        <v>38169.46</v>
      </c>
      <c r="L12" s="25">
        <v>17149.900000000001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8006.68</v>
      </c>
      <c r="J14" s="25">
        <v>8900</v>
      </c>
      <c r="K14" s="25">
        <v>8201.18</v>
      </c>
      <c r="L14" s="25">
        <v>8937.86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1721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39334.53</v>
      </c>
      <c r="J17" s="25">
        <v>47422</v>
      </c>
      <c r="K17" s="25">
        <v>39290.550000000003</v>
      </c>
      <c r="L17" s="25">
        <v>33817.980000000003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6104</v>
      </c>
      <c r="K18" s="25">
        <v>6103.87</v>
      </c>
      <c r="L18" s="25">
        <v>8000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24000</v>
      </c>
      <c r="J19" s="25">
        <v>24000</v>
      </c>
      <c r="K19" s="25">
        <v>25500</v>
      </c>
      <c r="L19" s="25"/>
      <c r="M19" s="25">
        <v>28500</v>
      </c>
    </row>
    <row r="20" spans="5:13" ht="15" x14ac:dyDescent="0.4">
      <c r="F20" s="3"/>
      <c r="G20" s="24"/>
      <c r="H20" s="3" t="s">
        <v>27</v>
      </c>
      <c r="I20" s="26">
        <v>217557.26</v>
      </c>
      <c r="J20" s="26">
        <v>208696</v>
      </c>
      <c r="K20" s="26">
        <v>196473.25</v>
      </c>
      <c r="L20" s="26">
        <v>255482.23999999999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448767.43</v>
      </c>
      <c r="J21" s="25">
        <v>419281</v>
      </c>
      <c r="K21" s="25">
        <f>SUM(K12:K20)</f>
        <v>419897.07999999996</v>
      </c>
      <c r="L21" s="25">
        <f>SUM(L12:L20)</f>
        <v>429546.98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3351.45</v>
      </c>
      <c r="J22" s="25">
        <v>0</v>
      </c>
      <c r="K22" s="25">
        <v>3494.2</v>
      </c>
      <c r="L22" s="25">
        <v>1663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85525.16</v>
      </c>
      <c r="J23" s="25">
        <v>56857</v>
      </c>
      <c r="K23" s="25">
        <v>82302.73</v>
      </c>
      <c r="L23" s="25">
        <v>35297.79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24431.88</v>
      </c>
      <c r="J24" s="25">
        <v>25169</v>
      </c>
      <c r="K24" s="25">
        <v>24458.33</v>
      </c>
      <c r="L24" s="25">
        <v>40505.910000000003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6638.74</v>
      </c>
      <c r="J25" s="25">
        <v>16200</v>
      </c>
      <c r="K25" s="25">
        <v>7108.62</v>
      </c>
      <c r="L25" s="25">
        <v>13700.04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5520.47</v>
      </c>
      <c r="J26" s="38">
        <v>0</v>
      </c>
      <c r="K26" s="25">
        <v>3326.74</v>
      </c>
      <c r="L26" s="25"/>
      <c r="M26" s="25">
        <v>29381.63</v>
      </c>
    </row>
    <row r="27" spans="5:13" x14ac:dyDescent="0.25">
      <c r="G27" s="17" t="s">
        <v>8</v>
      </c>
      <c r="H27" s="17"/>
      <c r="I27" s="28">
        <f>SUM(I21:I26)</f>
        <v>574235.13</v>
      </c>
      <c r="J27" s="29">
        <f>SUM(J21:J26)</f>
        <v>517507</v>
      </c>
      <c r="K27" s="29">
        <f>SUM(K21:K26)</f>
        <v>540587.69999999995</v>
      </c>
      <c r="L27" s="29">
        <f>SUM(L21:L26)</f>
        <v>520713.71999999991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42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42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148607.04000000001</v>
      </c>
      <c r="L30" s="25">
        <v>147759.45000000001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-15236.2</v>
      </c>
      <c r="J31" s="25">
        <v>-15236</v>
      </c>
      <c r="K31" s="25">
        <v>-15236.2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136146.00999999998</v>
      </c>
      <c r="J32" s="32">
        <f t="shared" ref="J32" si="0">SUM(J30:J31)</f>
        <v>133371</v>
      </c>
      <c r="K32" s="32">
        <f>SUM(K30:K31)</f>
        <v>133370.84</v>
      </c>
      <c r="L32" s="32">
        <f>SUM(L30:L31)</f>
        <v>132523.25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4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64257.55</v>
      </c>
      <c r="J34" s="25">
        <v>54000</v>
      </c>
      <c r="K34" s="41">
        <v>62714.31</v>
      </c>
      <c r="L34" s="41">
        <v>46509.24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774638.69000000006</v>
      </c>
      <c r="J35" s="36">
        <f>J27+J32+J34</f>
        <v>704878</v>
      </c>
      <c r="K35" s="36">
        <f>K27+K32+K34</f>
        <v>736672.84999999986</v>
      </c>
      <c r="L35" s="36">
        <f>L27+L32+L34</f>
        <v>699746.21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42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7902.19</v>
      </c>
      <c r="J39" s="25">
        <v>35271</v>
      </c>
      <c r="K39" s="25">
        <v>7354</v>
      </c>
      <c r="L39" s="25">
        <v>4459.8900000000003</v>
      </c>
      <c r="M39" s="25">
        <v>5898.54</v>
      </c>
    </row>
    <row r="40" spans="6:13" x14ac:dyDescent="0.25">
      <c r="G40" s="24" t="s">
        <v>32</v>
      </c>
      <c r="H40" s="3"/>
      <c r="I40" s="25">
        <v>8006.68</v>
      </c>
      <c r="J40" s="25">
        <v>8900</v>
      </c>
      <c r="K40" s="25">
        <v>8201.18</v>
      </c>
      <c r="L40" s="25">
        <v>8937.86</v>
      </c>
      <c r="M40" s="25">
        <v>13681.66</v>
      </c>
    </row>
    <row r="41" spans="6:13" x14ac:dyDescent="0.25">
      <c r="G41" s="24" t="s">
        <v>61</v>
      </c>
      <c r="H41" s="3"/>
      <c r="I41" s="25">
        <v>47606.82</v>
      </c>
      <c r="J41" s="25">
        <v>18000</v>
      </c>
      <c r="K41" s="25">
        <v>38169.46</v>
      </c>
      <c r="L41" s="25">
        <v>17149.900000000001</v>
      </c>
      <c r="M41" s="25">
        <v>10012.65</v>
      </c>
    </row>
    <row r="42" spans="6:13" x14ac:dyDescent="0.25">
      <c r="G42" s="24" t="s">
        <v>60</v>
      </c>
      <c r="H42" s="3"/>
      <c r="I42" s="25">
        <v>60508.07</v>
      </c>
      <c r="J42" s="25">
        <v>42000</v>
      </c>
      <c r="K42" s="25">
        <v>57269.22</v>
      </c>
      <c r="L42" s="25">
        <v>40055</v>
      </c>
      <c r="M42" s="25">
        <v>-984.94</v>
      </c>
    </row>
    <row r="43" spans="6:13" x14ac:dyDescent="0.25">
      <c r="G43" s="24" t="s">
        <v>64</v>
      </c>
      <c r="H43" s="3"/>
      <c r="I43" s="25">
        <v>5647.34</v>
      </c>
      <c r="J43" s="25">
        <v>4000</v>
      </c>
      <c r="K43" s="25">
        <v>7029.79</v>
      </c>
      <c r="L43" s="25">
        <v>4830.6000000000004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129671.1</v>
      </c>
      <c r="J44" s="32">
        <f t="shared" ref="J44" si="1">SUM(J39:J43)</f>
        <v>108171</v>
      </c>
      <c r="K44" s="32">
        <f>SUM(K39:K43)</f>
        <v>118023.65</v>
      </c>
      <c r="L44" s="32">
        <f>SUM(L39:L43)</f>
        <v>75433.25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42"/>
      <c r="L45" s="42"/>
      <c r="M45" s="18"/>
    </row>
    <row r="46" spans="6:13" x14ac:dyDescent="0.25">
      <c r="G46" s="24" t="s">
        <v>37</v>
      </c>
      <c r="H46" s="3"/>
      <c r="I46" s="25">
        <v>668671.6</v>
      </c>
      <c r="J46" s="25">
        <v>668672</v>
      </c>
      <c r="K46" s="25">
        <v>668671.6</v>
      </c>
      <c r="L46" s="25">
        <v>646755.94999999995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-23704.63</v>
      </c>
      <c r="J47" s="25">
        <v>-71964</v>
      </c>
      <c r="K47" s="25">
        <v>-50022.23</v>
      </c>
      <c r="L47" s="25">
        <v>-22441.73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644966.97</v>
      </c>
      <c r="J48" s="29">
        <v>596708</v>
      </c>
      <c r="K48" s="29">
        <f>SUM(K46:K47)</f>
        <v>618649.37</v>
      </c>
      <c r="L48" s="29">
        <f>SUM(L46:L47)</f>
        <v>624314.22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774638.07</v>
      </c>
      <c r="J49" s="36">
        <f>J44+J48</f>
        <v>704879</v>
      </c>
      <c r="K49" s="36">
        <f>K44+K48</f>
        <v>736673.02</v>
      </c>
      <c r="L49" s="36">
        <f>L44+L48</f>
        <v>699747.47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11" zoomScale="85" zoomScaleNormal="85" workbookViewId="0">
      <selection activeCell="K36" sqref="K36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45351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26317.599999999977</v>
      </c>
      <c r="I9" s="9">
        <f>BS!I47+(BS!I46-BS!M48)</f>
        <v>-23704.63</v>
      </c>
      <c r="K9" s="13">
        <v>-17854</v>
      </c>
      <c r="L9" s="13">
        <v>-54110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-3079.6800000000076</v>
      </c>
      <c r="I14" s="9">
        <f>(BS!M22+BS!M23)-(BS!I22+BS!I23)</f>
        <v>-14946.699999999997</v>
      </c>
      <c r="K14" s="13">
        <v>2900</v>
      </c>
      <c r="L14" s="13">
        <v>14173</v>
      </c>
    </row>
    <row r="15" spans="1:12" x14ac:dyDescent="0.25">
      <c r="A15" s="6" t="s">
        <v>29</v>
      </c>
      <c r="H15" s="9">
        <f>BS!K24-BS!I24</f>
        <v>26.450000000000728</v>
      </c>
      <c r="I15" s="9">
        <f>BS!M24-BS!I24</f>
        <v>737.11999999999898</v>
      </c>
      <c r="K15" s="13">
        <v>2000</v>
      </c>
      <c r="L15" s="13">
        <v>-2000</v>
      </c>
    </row>
    <row r="16" spans="1:12" x14ac:dyDescent="0.25">
      <c r="A16" s="6" t="s">
        <v>7</v>
      </c>
      <c r="H16" s="9">
        <f>BS!K25-BS!I25</f>
        <v>469.88000000000011</v>
      </c>
      <c r="I16" s="9">
        <f>BS!M25-BS!I25</f>
        <v>-72.119999999999891</v>
      </c>
      <c r="K16" s="13">
        <v>-1600</v>
      </c>
      <c r="L16" s="13">
        <v>-8033</v>
      </c>
    </row>
    <row r="17" spans="1:12" x14ac:dyDescent="0.25">
      <c r="A17" s="6" t="s">
        <v>30</v>
      </c>
      <c r="H17" s="9">
        <f>BS!K26-BS!I26</f>
        <v>-2193.7300000000005</v>
      </c>
      <c r="I17" s="9">
        <f>BS!M26-BS!I26</f>
        <v>23861.16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-1543.2400000000052</v>
      </c>
      <c r="I18" s="9">
        <f>SUM(BS!M34-BS!I34)</f>
        <v>-8343.2300000000032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548.1899999999996</v>
      </c>
      <c r="I19" s="9">
        <f>BS!I39-BS!M39</f>
        <v>2003.6499999999996</v>
      </c>
      <c r="K19" s="13">
        <v>2215</v>
      </c>
      <c r="L19" s="13">
        <v>27157</v>
      </c>
    </row>
    <row r="20" spans="1:12" x14ac:dyDescent="0.25">
      <c r="A20" s="6" t="s">
        <v>51</v>
      </c>
      <c r="H20" s="9">
        <f>(BS!I41+ BS!I42)-(BS!K41+BS!K42)</f>
        <v>12676.210000000006</v>
      </c>
      <c r="I20" s="9">
        <f>(BS!I41+BS!I42)-(BS!M41+BS!M42)</f>
        <v>99087.18</v>
      </c>
      <c r="K20" s="13">
        <v>0</v>
      </c>
      <c r="L20" s="13">
        <v>50972</v>
      </c>
    </row>
    <row r="21" spans="1:12" x14ac:dyDescent="0.25">
      <c r="A21" s="6" t="s">
        <v>52</v>
      </c>
      <c r="H21" s="9">
        <f>BS!I40-BS!K40</f>
        <v>-194.5</v>
      </c>
      <c r="I21" s="9">
        <f>BS!I40-BS!M40</f>
        <v>-5674.98</v>
      </c>
      <c r="K21" s="13">
        <v>-2100</v>
      </c>
      <c r="L21" s="13">
        <v>-2682</v>
      </c>
    </row>
    <row r="22" spans="1:12" x14ac:dyDescent="0.25">
      <c r="A22" s="6" t="s">
        <v>35</v>
      </c>
      <c r="H22" s="10">
        <f>BS!I43-BS!K43</f>
        <v>-1382.4499999999998</v>
      </c>
      <c r="I22" s="10">
        <f>BS!I43-BS!M43</f>
        <v>1183.3400000000001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31644.72999999997</v>
      </c>
      <c r="I23" s="9">
        <f>SUM(I9:I22)</f>
        <v>74130.789999999979</v>
      </c>
      <c r="K23" s="15">
        <v>-14439</v>
      </c>
      <c r="L23" s="15">
        <v>56309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-2775.1699999999837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28869.559999999987</v>
      </c>
      <c r="I31" s="9">
        <f>I23+I26+I29</f>
        <v>71355.62</v>
      </c>
      <c r="K31" s="15">
        <v>-14439</v>
      </c>
      <c r="L31" s="15">
        <v>56309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419897.07999999996</v>
      </c>
      <c r="I33" s="9">
        <f>BS!$M$21</f>
        <v>377411.02</v>
      </c>
      <c r="K33" s="13">
        <v>433720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448766.63999999996</v>
      </c>
      <c r="I35" s="9">
        <f>I31+I33</f>
        <v>448766.64</v>
      </c>
      <c r="K35" s="15">
        <v>419281</v>
      </c>
      <c r="L35" s="15">
        <f>L31+L33</f>
        <v>440200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-0.7900000000372529</v>
      </c>
      <c r="I37" s="9">
        <f>I35-BS!I21</f>
        <v>-0.78999999997904524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2024-04-05T18:12:29Z</dcterms:modified>
</cp:coreProperties>
</file>