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Strategic Planning\"/>
    </mc:Choice>
  </mc:AlternateContent>
  <xr:revisionPtr revIDLastSave="0" documentId="8_{5F9642D9-0E96-4020-873D-69F5630289CA}" xr6:coauthVersionLast="47" xr6:coauthVersionMax="47" xr10:uidLastSave="{00000000-0000-0000-0000-000000000000}"/>
  <bookViews>
    <workbookView xWindow="-108" yWindow="-108" windowWidth="23256" windowHeight="12576" xr2:uid="{0B6D605F-675B-F446-B67B-823D8BB0ECC8}"/>
  </bookViews>
  <sheets>
    <sheet name="DRAFT GOALS" sheetId="1" r:id="rId1"/>
    <sheet name="2024 January Income Statement" sheetId="2" r:id="rId2"/>
    <sheet name="2023 FinResults in compile " sheetId="3" r:id="rId3"/>
  </sheets>
  <externalReferences>
    <externalReference r:id="rId4"/>
    <externalReference r:id="rId5"/>
  </externalReferences>
  <definedNames>
    <definedName name="_xlnm._FilterDatabase" localSheetId="0" hidden="1">'DRAFT GOALS'!$A$1:$ER$1</definedName>
    <definedName name="_xlnm.Print_Area" localSheetId="1">'2024 January Income Statement'!$A$1:$P$77</definedName>
    <definedName name="_xlnm.Print_Area" localSheetId="0">'DRAFT GOALS'!$A$1:$K$121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3" i="1" l="1"/>
  <c r="I73" i="1"/>
  <c r="J73" i="1"/>
  <c r="G73" i="1"/>
  <c r="H70" i="1"/>
  <c r="I70" i="1"/>
  <c r="J70" i="1"/>
  <c r="G70" i="1"/>
  <c r="H51" i="1" l="1"/>
  <c r="I51" i="1"/>
  <c r="J51" i="1"/>
  <c r="H49" i="1"/>
  <c r="I49" i="1"/>
  <c r="J49" i="1"/>
  <c r="G49" i="1"/>
  <c r="G51" i="1"/>
  <c r="I4" i="3"/>
  <c r="I6" i="3"/>
  <c r="I14" i="3" s="1"/>
  <c r="I22" i="3" s="1"/>
  <c r="I26" i="3" s="1"/>
  <c r="F8" i="3"/>
  <c r="G8" i="3"/>
  <c r="H8" i="3"/>
  <c r="I8" i="3"/>
  <c r="J8" i="3"/>
  <c r="J14" i="3" s="1"/>
  <c r="J22" i="3" s="1"/>
  <c r="K8" i="3"/>
  <c r="K14" i="3" s="1"/>
  <c r="K22" i="3" s="1"/>
  <c r="K26" i="3" s="1"/>
  <c r="J24" i="3" s="1"/>
  <c r="E10" i="3"/>
  <c r="E8" i="3" s="1"/>
  <c r="E14" i="3" s="1"/>
  <c r="I10" i="3"/>
  <c r="I11" i="3"/>
  <c r="F14" i="3"/>
  <c r="G14" i="3"/>
  <c r="G22" i="3" s="1"/>
  <c r="G26" i="3" s="1"/>
  <c r="F24" i="3" s="1"/>
  <c r="H14" i="3"/>
  <c r="H22" i="3" s="1"/>
  <c r="H26" i="3" s="1"/>
  <c r="G24" i="3" s="1"/>
  <c r="N16" i="3"/>
  <c r="I17" i="3"/>
  <c r="I18" i="3"/>
  <c r="I19" i="3"/>
  <c r="E20" i="3"/>
  <c r="F20" i="3"/>
  <c r="G20" i="3"/>
  <c r="H20" i="3"/>
  <c r="I20" i="3"/>
  <c r="J20" i="3"/>
  <c r="K20" i="3"/>
  <c r="N21" i="3"/>
  <c r="F22" i="3"/>
  <c r="D55" i="3"/>
  <c r="C55" i="3" s="1"/>
  <c r="D56" i="3"/>
  <c r="C56" i="3" s="1"/>
  <c r="D57" i="3"/>
  <c r="C57" i="3" s="1"/>
  <c r="D58" i="3"/>
  <c r="G118" i="1"/>
  <c r="G97" i="1" s="1"/>
  <c r="C58" i="3" l="1"/>
  <c r="F26" i="3"/>
  <c r="E24" i="3" s="1"/>
  <c r="E26" i="3" s="1"/>
  <c r="J26" i="3"/>
  <c r="J22" i="1" l="1"/>
  <c r="I22" i="1"/>
  <c r="G22" i="1"/>
  <c r="H22" i="1"/>
  <c r="I18" i="1"/>
  <c r="J18" i="1" s="1"/>
  <c r="I89" i="1"/>
  <c r="H90" i="1"/>
  <c r="J89" i="1" l="1"/>
  <c r="G109" i="1"/>
  <c r="H116" i="1" l="1"/>
  <c r="H117" i="1" l="1"/>
  <c r="I117" i="1" l="1"/>
  <c r="H118" i="1"/>
  <c r="H97" i="1" s="1"/>
  <c r="Q20" i="2"/>
  <c r="G96" i="1"/>
  <c r="G94" i="1"/>
  <c r="G91" i="1"/>
  <c r="G92" i="1"/>
  <c r="H92" i="1" s="1"/>
  <c r="I92" i="1" l="1"/>
  <c r="H91" i="1"/>
  <c r="G88" i="1"/>
  <c r="I91" i="1"/>
  <c r="H88" i="1"/>
  <c r="J117" i="1"/>
  <c r="J118" i="1" s="1"/>
  <c r="J97" i="1" s="1"/>
  <c r="I118" i="1"/>
  <c r="I97" i="1" s="1"/>
  <c r="N9" i="2"/>
  <c r="N10" i="2"/>
  <c r="N20" i="2" s="1"/>
  <c r="N11" i="2"/>
  <c r="N12" i="2"/>
  <c r="N13" i="2"/>
  <c r="N14" i="2"/>
  <c r="N15" i="2"/>
  <c r="N16" i="2"/>
  <c r="N17" i="2"/>
  <c r="N18" i="2"/>
  <c r="B20" i="2"/>
  <c r="B31" i="2" s="1"/>
  <c r="B77" i="2" s="1"/>
  <c r="C20" i="2"/>
  <c r="C31" i="2" s="1"/>
  <c r="C77" i="2" s="1"/>
  <c r="D20" i="2"/>
  <c r="D31" i="2" s="1"/>
  <c r="D77" i="2" s="1"/>
  <c r="E20" i="2"/>
  <c r="E31" i="2" s="1"/>
  <c r="E77" i="2" s="1"/>
  <c r="F20" i="2"/>
  <c r="F31" i="2" s="1"/>
  <c r="F77" i="2" s="1"/>
  <c r="G20" i="2"/>
  <c r="G31" i="2" s="1"/>
  <c r="G77" i="2" s="1"/>
  <c r="H20" i="2"/>
  <c r="I20" i="2"/>
  <c r="I31" i="2" s="1"/>
  <c r="J20" i="2"/>
  <c r="K20" i="2"/>
  <c r="K31" i="2" s="1"/>
  <c r="L20" i="2"/>
  <c r="L31" i="2" s="1"/>
  <c r="M20" i="2"/>
  <c r="M31" i="2" s="1"/>
  <c r="P20" i="2"/>
  <c r="P31" i="2" s="1"/>
  <c r="N23" i="2"/>
  <c r="N29" i="2" s="1"/>
  <c r="N24" i="2"/>
  <c r="N25" i="2"/>
  <c r="B29" i="2"/>
  <c r="C29" i="2"/>
  <c r="D29" i="2"/>
  <c r="E29" i="2"/>
  <c r="F29" i="2"/>
  <c r="G29" i="2"/>
  <c r="H29" i="2"/>
  <c r="I29" i="2"/>
  <c r="J29" i="2"/>
  <c r="J31" i="2" s="1"/>
  <c r="K29" i="2"/>
  <c r="L29" i="2"/>
  <c r="M29" i="2"/>
  <c r="P29" i="2"/>
  <c r="H31" i="2"/>
  <c r="N35" i="2"/>
  <c r="N36" i="2"/>
  <c r="N37" i="2"/>
  <c r="N38" i="2"/>
  <c r="N39" i="2"/>
  <c r="N40" i="2"/>
  <c r="N41" i="2"/>
  <c r="N42" i="2"/>
  <c r="N43" i="2"/>
  <c r="N47" i="2" s="1"/>
  <c r="N44" i="2"/>
  <c r="N45" i="2"/>
  <c r="N46" i="2"/>
  <c r="B47" i="2"/>
  <c r="C47" i="2"/>
  <c r="D47" i="2"/>
  <c r="E47" i="2"/>
  <c r="F47" i="2"/>
  <c r="G47" i="2"/>
  <c r="H47" i="2"/>
  <c r="I47" i="2"/>
  <c r="J47" i="2"/>
  <c r="K47" i="2"/>
  <c r="L47" i="2"/>
  <c r="M47" i="2"/>
  <c r="P47" i="2"/>
  <c r="N50" i="2"/>
  <c r="N51" i="2"/>
  <c r="N52" i="2"/>
  <c r="N53" i="2"/>
  <c r="N54" i="2"/>
  <c r="N55" i="2"/>
  <c r="N59" i="2" s="1"/>
  <c r="N56" i="2"/>
  <c r="N57" i="2"/>
  <c r="N58" i="2"/>
  <c r="B59" i="2"/>
  <c r="C59" i="2"/>
  <c r="D59" i="2"/>
  <c r="E59" i="2"/>
  <c r="F59" i="2"/>
  <c r="G59" i="2"/>
  <c r="H59" i="2"/>
  <c r="I59" i="2"/>
  <c r="J59" i="2"/>
  <c r="K59" i="2"/>
  <c r="L59" i="2"/>
  <c r="M59" i="2"/>
  <c r="P59" i="2"/>
  <c r="N62" i="2"/>
  <c r="N63" i="2"/>
  <c r="N64" i="2"/>
  <c r="N65" i="2"/>
  <c r="N66" i="2"/>
  <c r="N67" i="2"/>
  <c r="N68" i="2"/>
  <c r="N69" i="2"/>
  <c r="N72" i="2" s="1"/>
  <c r="N70" i="2"/>
  <c r="N71" i="2"/>
  <c r="B72" i="2"/>
  <c r="B74" i="2" s="1"/>
  <c r="C72" i="2"/>
  <c r="C74" i="2" s="1"/>
  <c r="D72" i="2"/>
  <c r="D74" i="2" s="1"/>
  <c r="E72" i="2"/>
  <c r="E74" i="2" s="1"/>
  <c r="F72" i="2"/>
  <c r="F74" i="2" s="1"/>
  <c r="G72" i="2"/>
  <c r="G74" i="2" s="1"/>
  <c r="H72" i="2"/>
  <c r="H74" i="2" s="1"/>
  <c r="I72" i="2"/>
  <c r="I74" i="2" s="1"/>
  <c r="J72" i="2"/>
  <c r="J74" i="2" s="1"/>
  <c r="K72" i="2"/>
  <c r="K74" i="2" s="1"/>
  <c r="L72" i="2"/>
  <c r="L74" i="2" s="1"/>
  <c r="M72" i="2"/>
  <c r="M74" i="2" s="1"/>
  <c r="P72" i="2"/>
  <c r="P74" i="2" s="1"/>
  <c r="G105" i="1" l="1"/>
  <c r="G106" i="1"/>
  <c r="G107" i="1"/>
  <c r="G99" i="1"/>
  <c r="G100" i="1"/>
  <c r="G101" i="1"/>
  <c r="G102" i="1"/>
  <c r="G104" i="1"/>
  <c r="G103" i="1"/>
  <c r="I101" i="1"/>
  <c r="H101" i="1"/>
  <c r="H103" i="1"/>
  <c r="H104" i="1"/>
  <c r="H105" i="1"/>
  <c r="H106" i="1"/>
  <c r="H107" i="1"/>
  <c r="H99" i="1"/>
  <c r="H100" i="1"/>
  <c r="H102" i="1"/>
  <c r="J92" i="1"/>
  <c r="J91" i="1"/>
  <c r="I88" i="1"/>
  <c r="P77" i="2"/>
  <c r="M77" i="2"/>
  <c r="L77" i="2"/>
  <c r="K77" i="2"/>
  <c r="J77" i="2"/>
  <c r="N31" i="2"/>
  <c r="N77" i="2" s="1"/>
  <c r="H77" i="2"/>
  <c r="N74" i="2"/>
  <c r="I77" i="2"/>
  <c r="I107" i="1" l="1"/>
  <c r="I100" i="1"/>
  <c r="I103" i="1"/>
  <c r="I104" i="1"/>
  <c r="I106" i="1"/>
  <c r="I105" i="1"/>
  <c r="I99" i="1"/>
  <c r="J88" i="1"/>
  <c r="J101" i="1" s="1"/>
  <c r="I102" i="1"/>
  <c r="G98" i="1"/>
  <c r="J102" i="1" l="1"/>
  <c r="J100" i="1"/>
  <c r="J103" i="1"/>
  <c r="J104" i="1"/>
  <c r="J105" i="1"/>
  <c r="J106" i="1"/>
  <c r="J107" i="1"/>
  <c r="J99" i="1"/>
  <c r="H98" i="1"/>
  <c r="I98" i="1" l="1"/>
  <c r="J9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N9" authorId="0" shapeId="0" xr:uid="{18773A1B-B770-44A6-B8AE-48F0F153F366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$12k Class A's</t>
        </r>
      </text>
    </comment>
    <comment ref="N10" authorId="0" shapeId="0" xr:uid="{34D4CD40-2913-4FE2-A73A-9748E59A2156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$70,000 calendar sales gross ($25,000 net)</t>
        </r>
      </text>
    </comment>
    <comment ref="I11" authorId="0" shapeId="0" xr:uid="{FEE9EB46-2119-4794-B35D-B01934BF81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 WWA EXPO booth income</t>
        </r>
      </text>
    </comment>
    <comment ref="N11" authorId="0" shapeId="0" xr:uid="{C279BB75-3E29-4B51-86A5-7A352500E66A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Includes $625/mo sustaining membership revenue</t>
        </r>
      </text>
    </comment>
    <comment ref="N13" authorId="1" shapeId="0" xr:uid="{81E4AF8D-C16B-4467-AFDA-3D4F7B228EAE}">
      <text>
        <r>
          <rPr>
            <b/>
            <sz val="9"/>
            <color rgb="FF000000"/>
            <rFont val="Tahoma"/>
            <family val="2"/>
          </rPr>
          <t>Kelcy Boettcher: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70% HRP billable ($2730/month) +$2166 outside contractor/month</t>
        </r>
      </text>
    </comment>
    <comment ref="D14" authorId="0" shapeId="0" xr:uid="{EA88B4B8-944C-4C95-A1FC-F0DAB95CC742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$800 NRCS</t>
        </r>
      </text>
    </comment>
    <comment ref="G14" authorId="0" shapeId="0" xr:uid="{0F95126E-9EDD-4F82-8949-1194487FD91D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$2500 NRCS</t>
        </r>
      </text>
    </comment>
    <comment ref="J14" authorId="0" shapeId="0" xr:uid="{2448FC5B-34FD-4B2E-9678-B5D8D6775FD3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$8000 NRCS</t>
        </r>
      </text>
    </comment>
    <comment ref="M14" authorId="0" shapeId="0" xr:uid="{869D22CB-BA5C-4817-8D81-C5CEF8F5783D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$8000 NRCS</t>
        </r>
      </text>
    </comment>
    <comment ref="N14" authorId="0" shapeId="0" xr:uid="{3D073826-943F-4808-A51F-39E596E9A071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PLE $4750/mo plus NRCS quarterly</t>
        </r>
      </text>
    </comment>
    <comment ref="N15" authorId="0" shapeId="0" xr:uid="{9D779F0C-2E0A-4E88-B308-733CFEABF8C6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R3</t>
        </r>
      </text>
    </comment>
    <comment ref="N16" authorId="0" shapeId="0" xr:uid="{FD3CE8DE-D825-4BD1-817F-98BDCEDA0EA7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USFWS Cooperative agreements</t>
        </r>
      </text>
    </comment>
    <comment ref="N24" authorId="1" shapeId="0" xr:uid="{00000000-0006-0000-0000-000006000000}">
      <text>
        <r>
          <rPr>
            <b/>
            <sz val="9"/>
            <color rgb="FF000000"/>
            <rFont val="Tahoma"/>
            <family val="2"/>
          </rPr>
          <t>Kelcy Boettcher: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$45,000 calendar expense ($25,000 net)</t>
        </r>
      </text>
    </comment>
    <comment ref="L35" authorId="0" shapeId="0" xr:uid="{3907B022-7161-4578-8925-22BD8A5975E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admin support</t>
        </r>
      </text>
    </comment>
    <comment ref="M35" authorId="0" shapeId="0" xr:uid="{EFE52355-0F36-4C70-9BB1-8B159767B01F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$1000 admin support</t>
        </r>
      </text>
    </comment>
    <comment ref="B39" authorId="0" shapeId="0" xr:uid="{1715DAE7-BF99-4899-9201-C5D639EEF7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'24 sponsor gift Browning knives</t>
        </r>
      </text>
    </comment>
    <comment ref="B52" authorId="0" shapeId="0" xr:uid="{FF567CA8-FBBA-4966-B9E7-B60F39914312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$125 meter rental, $800 lobbying, $1200 chapter reward gifts</t>
        </r>
      </text>
    </comment>
    <comment ref="D52" authorId="0" shapeId="0" xr:uid="{429510A8-2AF1-4816-847B-491C5377F96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$130 PO rent</t>
        </r>
      </text>
    </comment>
    <comment ref="E52" authorId="0" shapeId="0" xr:uid="{627A525B-D3FF-4BC0-AE8A-7DA8800B71B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$125 meter rental, $2000 chapter grants</t>
        </r>
      </text>
    </comment>
    <comment ref="F52" authorId="0" shapeId="0" xr:uid="{28E15A9E-8C7A-4329-83B2-A08D0EAED1A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Carbonite, wood duck box shipping</t>
        </r>
      </text>
    </comment>
    <comment ref="H52" authorId="0" shapeId="0" xr:uid="{9F523B9C-BCA1-4D56-8CBD-24044F007A5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$125 meter rental</t>
        </r>
      </text>
    </comment>
    <comment ref="K52" authorId="0" shapeId="0" xr:uid="{B5AB3EE7-61F1-4127-BFFA-741332F3A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Meter rental, $350 BBB license, $1000 QB,</t>
        </r>
      </text>
    </comment>
    <comment ref="M52" authorId="0" shapeId="0" xr:uid="{8B0691EF-D898-455E-A388-A79AC5BBA2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$180 WWF membership</t>
        </r>
      </text>
    </comment>
    <comment ref="N52" authorId="0" shapeId="0" xr:uid="{148200CB-6230-4462-B205-760896709C4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Monthly: $385 phone, $250 shipping, $100 supplies, $100 misc.</t>
        </r>
      </text>
    </comment>
    <comment ref="N53" authorId="1" shapeId="0" xr:uid="{9010FAC4-F2B9-49FC-BCB1-2DD37B75F39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$4400 HRP &amp; $2166 outside contractor estimate per month</t>
        </r>
      </text>
    </comment>
    <comment ref="N54" authorId="0" shapeId="0" xr:uid="{6267A50D-3266-4089-91F5-F693A19F2E6A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PLE, NRCS</t>
        </r>
      </text>
    </comment>
    <comment ref="N55" authorId="0" shapeId="0" xr:uid="{2937FEEF-D696-4620-BBEC-610EACC9C1C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B58" authorId="0" shapeId="0" xr:uid="{9CD0B202-D898-4649-9FDC-90744D56ED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State meeting</t>
        </r>
      </text>
    </comment>
    <comment ref="H58" authorId="0" shapeId="0" xr:uid="{B6B6ACC0-C9AD-4AA3-9291-F1A1EF5BC42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booth</t>
        </r>
      </text>
    </comment>
    <comment ref="J58" authorId="0" shapeId="0" xr:uid="{6C0B2825-087E-438C-97FA-F34B933477E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$1200 annual report printing/mailing</t>
        </r>
      </text>
    </comment>
    <comment ref="N58" authorId="0" shapeId="0" xr:uid="{966F4ABC-6F1F-4445-8F4E-0BF76DF00E5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$1000/month</t>
        </r>
      </text>
    </comment>
    <comment ref="C69" authorId="0" shapeId="0" xr:uid="{436B3713-BB1B-4898-B86D-D793C83D7E42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$2100 compilation progress billing</t>
        </r>
      </text>
    </comment>
    <comment ref="D69" authorId="0" shapeId="0" xr:uid="{A84A2257-E909-4D71-BFC6-85848CADA41E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$2730 compilation</t>
        </r>
      </text>
    </comment>
    <comment ref="H69" authorId="0" shapeId="0" xr:uid="{DC441BB2-C463-4E77-9DFE-7E010888283F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990</t>
        </r>
      </text>
    </comment>
    <comment ref="M71" authorId="0" shapeId="0" xr:uid="{9F6F463A-22FF-4168-B7B6-E99B3467C4E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N71" authorId="0" shapeId="0" xr:uid="{3BF3FDFB-DF80-49F2-A19C-5642495EB987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GGBCF loss/gain based off '23 #s</t>
        </r>
      </text>
    </comment>
  </commentList>
</comments>
</file>

<file path=xl/sharedStrings.xml><?xml version="1.0" encoding="utf-8"?>
<sst xmlns="http://schemas.openxmlformats.org/spreadsheetml/2006/main" count="517" uniqueCount="377">
  <si>
    <t xml:space="preserve"># of sites and acres reviewed for restoration potential.  </t>
  </si>
  <si>
    <t># of acres restored (upland and wetland)</t>
  </si>
  <si>
    <t>Funding committed by partners ($)</t>
  </si>
  <si>
    <t>Program Service fees ($ and numbers)</t>
  </si>
  <si>
    <t>Increase Program Service fees ($ and numbers)</t>
  </si>
  <si>
    <t>Increase WWA’s restoration impact on…</t>
  </si>
  <si>
    <t>Expand Grant funding ($ and numbers)</t>
  </si>
  <si>
    <t xml:space="preserve"># of policy issues for which WWA provided policy input </t>
  </si>
  <si>
    <t>Grassroots responsiveness to action alerts (?)</t>
  </si>
  <si>
    <t>% of policy decisions influenced to consider WWA perspective &lt;&lt; how to measure?&gt;&gt;</t>
  </si>
  <si>
    <t>Expand the quantity of woods duck fledglings</t>
  </si>
  <si>
    <t># of wood duck boxes sold</t>
  </si>
  <si>
    <t># of AWA-like projects</t>
  </si>
  <si>
    <t># Hours of volunteer effort</t>
  </si>
  <si>
    <t># of new waterfowl hunters</t>
  </si>
  <si>
    <t>Diversity of new waterfowlers</t>
  </si>
  <si>
    <t>Expand Waterfowl Hunters EXPO</t>
  </si>
  <si>
    <t># of attendees</t>
  </si>
  <si>
    <t># education activities and participation (seminars,</t>
  </si>
  <si>
    <t>Advance Waterfowl-Related Research and Scholarship </t>
  </si>
  <si>
    <t>Diversity of attendees</t>
  </si>
  <si>
    <t>GOAL</t>
  </si>
  <si>
    <t>KPI</t>
  </si>
  <si>
    <t>Habitat Committee</t>
  </si>
  <si>
    <t>Education Committee</t>
  </si>
  <si>
    <t>Project Director</t>
  </si>
  <si>
    <t xml:space="preserve">Admin Director </t>
  </si>
  <si>
    <t># of members; retention %</t>
  </si>
  <si>
    <t>% of state waterfowlers</t>
  </si>
  <si>
    <t># of chapters</t>
  </si>
  <si>
    <t>Activities per chapter</t>
  </si>
  <si>
    <t>Increase member willingness to support WWA</t>
  </si>
  <si>
    <t>Number of major/significant donors and $</t>
  </si>
  <si>
    <t>Policy Committee</t>
  </si>
  <si>
    <t># of volunteers; retention %</t>
  </si>
  <si>
    <t>Grass roots membership $ (by membership type)</t>
  </si>
  <si>
    <t>Exceed Better Business Bureau’s standards for efficiency</t>
  </si>
  <si>
    <t>Program Expenses – Spend &gt; 65%  of expenses on programs</t>
  </si>
  <si>
    <t>Fundraising – spend &lt; 35% of contributions on fundraising</t>
  </si>
  <si>
    <t>Expand endowment fund’s ability to sustain and expand WWA</t>
  </si>
  <si>
    <t>Interest income through endowment</t>
  </si>
  <si>
    <t xml:space="preserve">Maintain or exceed NGO pay parity </t>
  </si>
  <si>
    <t>Executive Director</t>
  </si>
  <si>
    <t>Board of Directors</t>
  </si>
  <si>
    <t>Expand Social Media Followership</t>
  </si>
  <si>
    <t># of group followers, trend</t>
  </si>
  <si>
    <t>E-news program - regular updates on the waterfowling world</t>
  </si>
  <si>
    <t># of volunteers</t>
  </si>
  <si>
    <t>Public Lands Program - provide restoration services to  governmental partners</t>
  </si>
  <si>
    <t># of introductions to waterfowling programs (formal LTH, individual mentors, other WWA-sponsored introductions)</t>
  </si>
  <si>
    <t>Expand the number of mentors in programs that can support it; Increase the number of programs;</t>
  </si>
  <si>
    <t>Net Income</t>
  </si>
  <si>
    <t>Total Operating Expenses</t>
  </si>
  <si>
    <t>Total</t>
  </si>
  <si>
    <t>Other</t>
  </si>
  <si>
    <t>Supplies</t>
  </si>
  <si>
    <t>Professional fees</t>
  </si>
  <si>
    <t>Postage</t>
  </si>
  <si>
    <t>Insurance</t>
  </si>
  <si>
    <t>Rent</t>
  </si>
  <si>
    <t>Phone</t>
  </si>
  <si>
    <t>Travel</t>
  </si>
  <si>
    <t>Benefits</t>
  </si>
  <si>
    <t>Wages</t>
  </si>
  <si>
    <t>Administration:</t>
  </si>
  <si>
    <t>Education</t>
  </si>
  <si>
    <t>EXPO</t>
  </si>
  <si>
    <t>USFWS</t>
  </si>
  <si>
    <t>New line item</t>
  </si>
  <si>
    <t>Other Program Grants</t>
  </si>
  <si>
    <t>Public Lands</t>
  </si>
  <si>
    <t>Private Lands</t>
  </si>
  <si>
    <t>Program Services:</t>
  </si>
  <si>
    <t xml:space="preserve">Total </t>
  </si>
  <si>
    <t>Advertising</t>
  </si>
  <si>
    <t>Magazine</t>
  </si>
  <si>
    <t>Marketing</t>
  </si>
  <si>
    <t>Shows &amp; meetings</t>
  </si>
  <si>
    <t>Postage &amp; shipping</t>
  </si>
  <si>
    <t>Event expenses</t>
  </si>
  <si>
    <t>Development:</t>
  </si>
  <si>
    <t>Operating Expenses</t>
  </si>
  <si>
    <t xml:space="preserve"> </t>
  </si>
  <si>
    <t>Gross Profit</t>
  </si>
  <si>
    <t>Total Standard Cost of Sales</t>
  </si>
  <si>
    <t>COS-Other</t>
  </si>
  <si>
    <t>COS-State event revenue</t>
  </si>
  <si>
    <t>COS-Chapter event revenue</t>
  </si>
  <si>
    <t>Standard Cost of Sales</t>
  </si>
  <si>
    <t>Net Sales</t>
  </si>
  <si>
    <t>EXPO revenue</t>
  </si>
  <si>
    <t>USFWS  revenue</t>
  </si>
  <si>
    <t>Other Program Grant revenue</t>
  </si>
  <si>
    <t>Public Lands revenue</t>
  </si>
  <si>
    <t>Private Lands revenue</t>
  </si>
  <si>
    <t>Sponsor revenue</t>
  </si>
  <si>
    <t>Membership revenue</t>
  </si>
  <si>
    <t>State event revenue</t>
  </si>
  <si>
    <t>Chapter event revenue</t>
  </si>
  <si>
    <t>Gross Sales</t>
  </si>
  <si>
    <t>Actual</t>
  </si>
  <si>
    <t>December</t>
  </si>
  <si>
    <t>November</t>
  </si>
  <si>
    <t>October</t>
  </si>
  <si>
    <t>September</t>
  </si>
  <si>
    <t>August</t>
  </si>
  <si>
    <t>July</t>
  </si>
  <si>
    <t>June</t>
  </si>
  <si>
    <t>May</t>
  </si>
  <si>
    <t>April</t>
  </si>
  <si>
    <t>March</t>
  </si>
  <si>
    <t>February</t>
  </si>
  <si>
    <t>January</t>
  </si>
  <si>
    <t xml:space="preserve">2023 DRAFT </t>
  </si>
  <si>
    <t xml:space="preserve">2024 Budget </t>
  </si>
  <si>
    <t>2024 Budget Draft #1.2</t>
  </si>
  <si>
    <t>Income Statement</t>
  </si>
  <si>
    <t>Wisconsin Waterfowl Association</t>
  </si>
  <si>
    <t xml:space="preserve"> - Increase EXPO PROFIT</t>
  </si>
  <si>
    <t xml:space="preserve"> - increase MEMBER, DONOR revenue</t>
  </si>
  <si>
    <t xml:space="preserve"> - Grow RESTORATION revenue (Private and Public)</t>
  </si>
  <si>
    <t xml:space="preserve"> - Increase OTHER PROGRAM revenue (R3, other)</t>
  </si>
  <si>
    <t xml:space="preserve"> - Increase OTHER (SALES) revenue</t>
  </si>
  <si>
    <t xml:space="preserve"> - Grow corporate sponsorship program</t>
  </si>
  <si>
    <t>Regional Director</t>
  </si>
  <si>
    <t>EXPO Chairman</t>
  </si>
  <si>
    <t>Membership Chair</t>
  </si>
  <si>
    <t>Education Chair</t>
  </si>
  <si>
    <t>Administrative Director</t>
  </si>
  <si>
    <t>Increase merchandise sales by offering more selection, increasing margin</t>
  </si>
  <si>
    <t xml:space="preserve"> - increase Investment income</t>
  </si>
  <si>
    <t>Grow EXPO profits at 35% per year by expanding sponsorships and attendance</t>
  </si>
  <si>
    <t xml:space="preserve"> 5% EXPO</t>
  </si>
  <si>
    <t>5% corporate sponsorship</t>
  </si>
  <si>
    <t>5% Member, Donor</t>
  </si>
  <si>
    <t>calculated from above revenues</t>
  </si>
  <si>
    <t xml:space="preserve"> 33% restoration</t>
  </si>
  <si>
    <t>4% other programs</t>
  </si>
  <si>
    <t>4% other (Sales)</t>
  </si>
  <si>
    <t>3% investment income</t>
  </si>
  <si>
    <t>Planned Giving Coordinator</t>
  </si>
  <si>
    <t>Program Expenses</t>
  </si>
  <si>
    <t>Total Expenses</t>
  </si>
  <si>
    <t>Total related contributions</t>
  </si>
  <si>
    <t>Total Fundraising expenses</t>
  </si>
  <si>
    <t>Admin Director</t>
  </si>
  <si>
    <t>Fully implement NRCS monitroing program; Undertake additional restoration projects on DNR properties; Sustain Private Lands efforts; Apply for NAWCA, Duck Stamp, other on-the-ground restroration funds; Find new grant sources for sustaining the PLE program (Foundations/Corporate sponsors); Expand NRCS relationship; Sustain USFWS Partnership program</t>
  </si>
  <si>
    <t>Extend R3 grant into year 3; Seek additional grant sources to expand Education programs; Seek Adminsitrative overhead-type grants; Explore crowdfunding opportunities for mission work</t>
  </si>
  <si>
    <t xml:space="preserve"> - Increase EVENT PROFIT (Chapter and state) </t>
  </si>
  <si>
    <t>9% Class A raffle (state, chapter)</t>
  </si>
  <si>
    <t xml:space="preserve"> 32% event (state, chapter)</t>
  </si>
  <si>
    <t>Annual endowment growth</t>
  </si>
  <si>
    <t>Total endowment</t>
  </si>
  <si>
    <t xml:space="preserve"> - Increase CLASS A PROFIT (Chapter and State) </t>
  </si>
  <si>
    <t xml:space="preserve">Calculated from program expenses divided by Total expenses; </t>
  </si>
  <si>
    <t>Calculated from total fundraising expenses divided by related contributions; Reward net:gross at chapter level</t>
  </si>
  <si>
    <t>Develop endowment contribution program; Continue planned giving program results</t>
  </si>
  <si>
    <t>State-of market member database that is , easy-to-navigate, and maintain</t>
  </si>
  <si>
    <t>State-of market website that is attractive, easy-to-navigate, and maintain</t>
  </si>
  <si>
    <t>State-of market project and grant management database that is easy-to-navigate, and manintain</t>
  </si>
  <si>
    <t>x</t>
  </si>
  <si>
    <t>Maintain staff compensation within 10% of comparable non-profit benchmarks (all compensation = Pay + Bonus), while maintaining WWA budget and year-end-results in the black.  KPI is total compensation for ED, AD, RD, HRP, 1.5 PLE--adjust for additional staff if needed)</t>
  </si>
  <si>
    <t>Adjust Newsletter to optimize open rates</t>
  </si>
  <si>
    <t>assume principal remains static; 2025 endowment campaign (?)</t>
  </si>
  <si>
    <t>Monitor return on endowment to sustain 7% annually; Grow endowment by $200K over 3 years</t>
  </si>
  <si>
    <t>Outsource website redesign</t>
  </si>
  <si>
    <t>Select and implement new database</t>
  </si>
  <si>
    <t>Integrated use of technology to support efficient management</t>
  </si>
  <si>
    <t>Grow event revenue at current level compensated for inflation at 3%;  Establish one new chapter per year</t>
  </si>
  <si>
    <t xml:space="preserve">Track volunteers; Re-establish volunteer newsletter; </t>
  </si>
  <si>
    <t xml:space="preserve">Establish a chapter a year; Make it easy to conduct and closeout an event; </t>
  </si>
  <si>
    <t>Incentivize additional events/activities;</t>
  </si>
  <si>
    <t>Calculated from membership divided by current stamp holder</t>
  </si>
  <si>
    <t>Establish monthly reporting that tracks these numbers</t>
  </si>
  <si>
    <t>DNR - PLE Program; Anticipate decline as we get into actual design, permitting and earth moving; Standardize Ecologist monthly reporting that captures this information</t>
  </si>
  <si>
    <t>Increase visibility of WWA</t>
  </si>
  <si>
    <t>Secure box manufacturing capability; Increase visibility of purchase opportunitiy; Consider margins on a regular basis;</t>
  </si>
  <si>
    <t xml:space="preserve">ID an AWA coordinator; Reward/incentivize AWA effort;  </t>
  </si>
  <si>
    <t>Consider a fee for private land services provided (at least a WWA membership)</t>
  </si>
  <si>
    <t>Establish NRCS compliance position; ID / Submit new grants to support Ecologist / restoration;</t>
  </si>
  <si>
    <t>Define what "efficiency" means and how to track it; Incopporate into regular reporting from ecologists</t>
  </si>
  <si>
    <t>DNR ($57,000+); EXPO ($6500); FFLM ($30,000/3); Dutton ($7,000) Bird Fund ($3,000); Seek additonal partners; incorporate NRCS program ($50K year one, then +$75K per year);  Find new grant partners; lobby with DNR to continue program into 2026</t>
  </si>
  <si>
    <t xml:space="preserve">Establish regional restoration partnerships; standardize project closeout reporting that captures needed data; Post signage at every project </t>
  </si>
  <si>
    <t>Establish monthly reporting that tracks these numbers; establish project queue tracking visible across organization (i.e., in database)</t>
  </si>
  <si>
    <t xml:space="preserve">establish project tracking visible across organization (i.e., in database); Standardize project closeout reporting that captures needed data; Post signage at every project </t>
  </si>
  <si>
    <t>lbs of rice restored / acres re-seeded</t>
  </si>
  <si>
    <t>Restoration specialist effort available (or committed) in FTE (or hours)</t>
  </si>
  <si>
    <t xml:space="preserve"># of sites and acres proposed AND reviewed for restoration potential.  </t>
  </si>
  <si>
    <t>71 / 71</t>
  </si>
  <si>
    <t xml:space="preserve"> 1625# / </t>
  </si>
  <si>
    <t xml:space="preserve">2000# / </t>
  </si>
  <si>
    <t xml:space="preserve">2500# / </t>
  </si>
  <si>
    <t>2200#/</t>
  </si>
  <si>
    <t># of easements reveiwed with management plans developed</t>
  </si>
  <si>
    <t># of wood ducklings produced</t>
  </si>
  <si>
    <t>Build program that allows tracking and counting of maintenance and chicks produced</t>
  </si>
  <si>
    <t># subscribers for newsletter (sent to) (average for year)</t>
  </si>
  <si>
    <t xml:space="preserve">Steering Committee </t>
  </si>
  <si>
    <t>Wood Duck Box Program - Provide artificial cavity nests; Secure box manufacturing capbaility; Track wood duck success rate; establish easy tracking mechanism (technology) for maintaing/reporting;  Publish articles on cavity nesting success; Find corporate sponsors to support effort</t>
  </si>
  <si>
    <t>Take advantage of 40th anniversary to build sponsorship opportunities; Develop and promote "Cause Marketing" with corporate sponsors; Leverage EXPO to connect to new sponsors; ; $12K growth per year; Track in kind donations to allow KPI management (?)</t>
  </si>
  <si>
    <t>Continue Planned giving program, transtioning to home-grown version; Monitor return on endowment to sustain 7% annually; Develop endowment contribution program; Grow endowment by $45K over 3 years</t>
  </si>
  <si>
    <t>Dollar</t>
  </si>
  <si>
    <t>Value</t>
  </si>
  <si>
    <t xml:space="preserve">Name </t>
  </si>
  <si>
    <t>total</t>
  </si>
  <si>
    <t>Management &amp; Administration</t>
  </si>
  <si>
    <t>Fundraising</t>
  </si>
  <si>
    <t>Program services</t>
  </si>
  <si>
    <t>$</t>
  </si>
  <si>
    <t>%</t>
  </si>
  <si>
    <t>Expenditure</t>
  </si>
  <si>
    <t>DOLLAR BILL GRAPHIC</t>
  </si>
  <si>
    <t>c</t>
  </si>
  <si>
    <t>b</t>
  </si>
  <si>
    <t>ﬁ</t>
  </si>
  <si>
    <t>a</t>
  </si>
  <si>
    <t>NET ASSETS, END OF YEAR</t>
  </si>
  <si>
    <t>Net Assets - Beginning of Year</t>
  </si>
  <si>
    <t>Change in Net Assets</t>
  </si>
  <si>
    <t>Admin</t>
  </si>
  <si>
    <t>Restorations</t>
  </si>
  <si>
    <t>Management, General Admin</t>
  </si>
  <si>
    <t>Habitat Restoration, Education, Advocacy and Member Benefits</t>
  </si>
  <si>
    <r>
      <t xml:space="preserve">Program Services: </t>
    </r>
    <r>
      <rPr>
        <sz val="12"/>
        <color theme="1"/>
        <rFont val="Aptos Narrow"/>
        <family val="2"/>
        <scheme val="minor"/>
      </rPr>
      <t xml:space="preserve"> </t>
    </r>
  </si>
  <si>
    <t>total rev</t>
  </si>
  <si>
    <t>Expenses</t>
  </si>
  <si>
    <t>Habitat</t>
  </si>
  <si>
    <t>Misc</t>
  </si>
  <si>
    <t>Total Revenues, Support, and Gains (losses)</t>
  </si>
  <si>
    <t>Held by Community Foundation</t>
  </si>
  <si>
    <t>Mbrship</t>
  </si>
  <si>
    <t>Endowment growth - interest</t>
  </si>
  <si>
    <t xml:space="preserve">Investment </t>
  </si>
  <si>
    <t>Other Revenue</t>
  </si>
  <si>
    <t>Less cost of Direct benefits to Donors</t>
  </si>
  <si>
    <t>Less: Cost of direct benfit to donors</t>
  </si>
  <si>
    <t>Gross Event Revenue</t>
  </si>
  <si>
    <t>event revenue (gross)</t>
  </si>
  <si>
    <t>Sales</t>
  </si>
  <si>
    <t>Event Revenue (Net)</t>
  </si>
  <si>
    <t>EXPO Revenue</t>
  </si>
  <si>
    <t>Events</t>
  </si>
  <si>
    <t>Grants and other Program Service Fees</t>
  </si>
  <si>
    <t>Gain on extinguishment of PPP debt</t>
  </si>
  <si>
    <t>All other cont</t>
  </si>
  <si>
    <t>Contributions</t>
  </si>
  <si>
    <t>From 2019 990</t>
  </si>
  <si>
    <t>compiled, per 990</t>
  </si>
  <si>
    <t>per IRS Form 990</t>
  </si>
  <si>
    <t>compiled</t>
  </si>
  <si>
    <t xml:space="preserve"> compiled</t>
  </si>
  <si>
    <t>Revenue, Support, and Gains (Losses)</t>
  </si>
  <si>
    <t>Compiled</t>
  </si>
  <si>
    <t>Year-end Resuts</t>
  </si>
  <si>
    <t>WWA Statement of Activities</t>
  </si>
  <si>
    <t xml:space="preserve">Submit with partners for funding; Identify and expand sources for wild rice restoration effort </t>
  </si>
  <si>
    <t>Increase revenue for Program Service fees ($ and numbers)</t>
  </si>
  <si>
    <t>New grants required; Track and don't miss deadlines for  NAWCA and Duck Stamp and other sources; Expand regional partnerships strategically; Develop grant tracking approach (database) to manage WWA grants and track partner grants from which WWA benefits</t>
  </si>
  <si>
    <t>Build capacity to engage poicy makers effectively</t>
  </si>
  <si>
    <t xml:space="preserve">New grants required (GP surcharge, IRA fed funding, Flood mitigation program); Track and don't miss deadlines for  NAWCA and Duck Stamp and other sources; Expand regional partnerships strategically; </t>
  </si>
  <si>
    <t xml:space="preserve">Establish a database to track efforts and volunteers;  ID an AWA coordinator; Reward/incentivize AWA effort  </t>
  </si>
  <si>
    <t xml:space="preserve">Connect with influencers and partners in the targeted communities; Design and host events that attract the targeted community; </t>
  </si>
  <si>
    <t>Open rate (annual Average)</t>
  </si>
  <si>
    <t>Click rate (annual Average)</t>
  </si>
  <si>
    <t>calculated from click number</t>
  </si>
  <si>
    <t>Unique people who click through newsletter , monthly  (avg)</t>
  </si>
  <si>
    <t>Buy access to waterfowl email lists; Exploit State DNR's Waterfowl Stamp purchaser list.</t>
  </si>
  <si>
    <t>Number of unique opens per newsletter (avg for year)</t>
  </si>
  <si>
    <t>calculated from open number/</t>
  </si>
  <si>
    <t>Conduct monthly review; Tinker with send times, day of the week, shorter, more picture heavy  newsletter</t>
  </si>
  <si>
    <t xml:space="preserve">Conduct monthly analysis; What articles get clicked on?: tinker with styles, teases, day/time sent </t>
  </si>
  <si>
    <t>25-30</t>
  </si>
  <si>
    <t>&lt;&lt;&lt;Not really  looking to expand number, but rather demand or attnedance at these activities&gt;&gt;</t>
  </si>
  <si>
    <t>?</t>
  </si>
  <si>
    <t>20-25%</t>
  </si>
  <si>
    <t>25-30%</t>
  </si>
  <si>
    <t>30-35%</t>
  </si>
  <si>
    <t>&lt;&lt;maybe not looking to expand # of volunteers, just fill the slots we need filled&gt;&gt;&gt;</t>
  </si>
  <si>
    <t xml:space="preserve">Continue to promote program; track school inqurieis Work with partners to eleiminate impleentation obstacles </t>
  </si>
  <si>
    <t>&lt;&lt;&lt;needs some work to better define the desired outcomes&gt;&gt;</t>
  </si>
  <si>
    <t>[# of scientific products and] grant $ awarded</t>
  </si>
  <si>
    <t>[# of research initiatives supported and] $ of funding provided</t>
  </si>
  <si>
    <t># of middle schools using Wood Duck Curriculum</t>
  </si>
  <si>
    <t>[# of future waterfowl professionals mentored] and $ scholarship awarded</t>
  </si>
  <si>
    <t>&lt;&lt;&lt; what is meant by "product"?  Not sure WWA is esponsible for these grants; needs some work to better define the desired outcomes&gt;&gt;</t>
  </si>
  <si>
    <t>DNR estimate of state waterfowlers</t>
  </si>
  <si>
    <t>obtain from DNR each year</t>
  </si>
  <si>
    <t>Total number of chapter activities per year</t>
  </si>
  <si>
    <t># of page followers, trend</t>
  </si>
  <si>
    <t>PLE coordinator</t>
  </si>
  <si>
    <t>PLE Coordinator</t>
  </si>
  <si>
    <t>Annual compensation review; adhere to the 2022 planned staff compensation trajectory - targets represent total compensation required / year (ED, AD,RD, 1.5 PLE, HRP); Maximize indirect cost recovery in grants and applications</t>
  </si>
  <si>
    <t>d</t>
  </si>
  <si>
    <t>e</t>
  </si>
  <si>
    <t>f</t>
  </si>
  <si>
    <t>g</t>
  </si>
  <si>
    <t>h</t>
  </si>
  <si>
    <t>I.</t>
  </si>
  <si>
    <t xml:space="preserve">II. </t>
  </si>
  <si>
    <t>III.</t>
  </si>
  <si>
    <t>IV.</t>
  </si>
  <si>
    <t>V.</t>
  </si>
  <si>
    <t>i</t>
  </si>
  <si>
    <t xml:space="preserve">A. </t>
  </si>
  <si>
    <t>Annual financial compilation</t>
  </si>
  <si>
    <t>&lt;&lt;issues are too ad hoc to track like this&gt;&gt;</t>
  </si>
  <si>
    <t>Build capacity to leverage membership responsoveness to action-type alerts; build / buy "advocacy software"</t>
  </si>
  <si>
    <t>Expand readership of newsletter</t>
  </si>
  <si>
    <t>Clearly define attendance and how to calculate to allow consistent year-over-year comparison; Expand Marketing budget; Expand to 2 days in 2025</t>
  </si>
  <si>
    <t>Solicit educational/R3 grants to sustain and grow Waterfowlers Academy</t>
  </si>
  <si>
    <t>AWA Coordinator</t>
  </si>
  <si>
    <t>WDB Coordinator</t>
  </si>
  <si>
    <t xml:space="preserve">Ensure max indirect amount is claimed in proposals and invoices;  Share duties across programs (DNR, NRCS) to maximize ecologist pay;  </t>
  </si>
  <si>
    <t>Maintain high efficiency (TBD)</t>
  </si>
  <si>
    <t>Expand Class A raffles more broadly through the state; Revisit Calendar raffle structure to make more profitable; sell more calendars online; Expand the pool to which these raffles are offered; Consider the DU model</t>
  </si>
  <si>
    <t>~20% growth per year based on Membership campaigns (x2 yearly) to new audiences; improve major donor results with increased program focus; improve ease of joining/donating thru website; improve outreach to likely donors by improving donor database; Recurring donor campaigns x1 year; Giving Tuesday program focus (Give Big Green Bay possibilitiy in 2025); Improve membership incentives;</t>
  </si>
  <si>
    <t>Tinker with sending time/date; formats; content analysis</t>
  </si>
  <si>
    <t>Expand volunteer opportunities for meaningful habitat work</t>
  </si>
  <si>
    <t>Develop consistent approach for what constitutes a member; track retention numbers; Make it easy to re-up; Membership drives (x2 per year); Make it easy to sign up as a member with attractive membership incentives at  higher levels; Establish useful and easy membership database;  Buy waterfowler email lists; Capture EXPO emails</t>
  </si>
  <si>
    <t>Increaseducation program services fees ($)</t>
  </si>
  <si>
    <t xml:space="preserve"># of wood duck boxes installed &amp; maintained </t>
  </si>
  <si>
    <t xml:space="preserve"> Expand regional partnerships strategically; Continue "contract administration as a service" with USFWS (others?); Explore wetland mitigation bank opportunities; Find corporate sponsors to support effort</t>
  </si>
  <si>
    <t>Private Lands Program + NRCS monitoring responsibilities</t>
  </si>
  <si>
    <t>Wood Duck Box Program</t>
  </si>
  <si>
    <t>Waterfowl Hunters EXPO - A celebration of all things waterfowling</t>
  </si>
  <si>
    <t>Waterfowl  Scholars Program (?)</t>
  </si>
  <si>
    <t>TBD</t>
  </si>
  <si>
    <t>Membership Program</t>
  </si>
  <si>
    <t>Volunteer Initiative</t>
  </si>
  <si>
    <t>Social Media Program</t>
  </si>
  <si>
    <t>Expand funding committed by partners for education mission</t>
  </si>
  <si>
    <t>Increase WWA membership</t>
  </si>
  <si>
    <t>Social Media Coordinator</t>
  </si>
  <si>
    <t>Volunteer Coordinator</t>
  </si>
  <si>
    <t>Balance revenue sources for sustainability</t>
  </si>
  <si>
    <t>Marketing Program</t>
  </si>
  <si>
    <t>WHO?</t>
  </si>
  <si>
    <t>Treasurer</t>
  </si>
  <si>
    <t>… DNR-managed lands (or other = &gt; municipal, county, federal)</t>
  </si>
  <si>
    <t>… Private lands (including non-govt, non-profit landholders)</t>
  </si>
  <si>
    <t>"Advocacy Plan" (TBD)</t>
  </si>
  <si>
    <t>&lt;&lt;tbd&gt;&gt;</t>
  </si>
  <si>
    <t>Establish WWA as an influential conservation organization</t>
  </si>
  <si>
    <t>Engage policy makers outside of specific issues; Participate in conservation planning and advocacy efforts; ….</t>
  </si>
  <si>
    <t>Learn-to-hunt Waterfowl Program</t>
  </si>
  <si>
    <t xml:space="preserve">Annual benchmarking analysis </t>
  </si>
  <si>
    <t>Endowment Program</t>
  </si>
  <si>
    <t>Annual Administrative Plan</t>
  </si>
  <si>
    <t>Program / Strategy / Initiatives</t>
  </si>
  <si>
    <t>Increase #s of volunteers and engagement</t>
  </si>
  <si>
    <t>Instagram &lt;?&gt;</t>
  </si>
  <si>
    <t>Define ownership of social media responsibilities with expectatons</t>
  </si>
  <si>
    <t>Charitable contributions programs</t>
  </si>
  <si>
    <t>simple count</t>
  </si>
  <si>
    <t>earned media</t>
  </si>
  <si>
    <t xml:space="preserve">Establish KPI "rules" and tracking; Establish distribution list of reporting entities; Create routine press releases for noteworthy accomplishments;  </t>
  </si>
  <si>
    <t>Other media &lt;&lt;?&gt;&gt;</t>
  </si>
  <si>
    <t>&lt;&lt;what does this mean - podcasts?  Billboard? OTT? Partnerships with media personalities (TFL/Belding/Kleefisch?) and corporate partners&gt;&gt;</t>
  </si>
  <si>
    <t>BBB Charity Evaluation Program</t>
  </si>
  <si>
    <t xml:space="preserve">Annual Benchmarking Analysis </t>
  </si>
  <si>
    <t>Increase novice #s through WWA introductory programs</t>
  </si>
  <si>
    <t xml:space="preserve">DEVELOPMENT: A robust, sustainable WWA </t>
  </si>
  <si>
    <t xml:space="preserve">EDUCATION:  Encouraging progression along the Waterfowlers Arc   </t>
  </si>
  <si>
    <t xml:space="preserve">Providing broad and high quality waterfowling education programs through the Waterfowlers Academy ©. </t>
  </si>
  <si>
    <t xml:space="preserve">Increasing the numbers of ducks and geese fledged in Wisconsin by expanding suitable nesting habitat </t>
  </si>
  <si>
    <t>Attracting and retaining the most committed waterfowlers across the state</t>
  </si>
  <si>
    <t>Expanding revenues sufficient to fund WWA quality programs and staff</t>
  </si>
  <si>
    <t>M&amp;M Committee</t>
  </si>
  <si>
    <t xml:space="preserve">Increase GROSS PROFIT (in a balanced revenue portfolio) </t>
  </si>
  <si>
    <t>Committee and Mission</t>
  </si>
  <si>
    <t>Strategic Planning  - 2024-2027</t>
  </si>
  <si>
    <t>HABITAT: Healthy waterfowl populations by restoring beneficial habitat</t>
  </si>
  <si>
    <t>ADVOCACY:  Safeguarding wetland habitats, managing waterfowl populations, and protecting waterfowling rights</t>
  </si>
  <si>
    <t>"Backyard  Habitat" Program  (??Abrams, Valley, AWA-like work??)</t>
  </si>
  <si>
    <t>Wisconsin's strongest voice for waterfowl hunters on hunting policy issues and for habitat important to waterfowl.</t>
  </si>
  <si>
    <t>MEMBERSHIP &amp; MARKETING: A fun, focused, and respected WWA</t>
  </si>
  <si>
    <t>Increase WWA advocacy capacity and impact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</si>
</sst>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.0"/>
    <numFmt numFmtId="166" formatCode="_(* #,##0.0_);_(* \(#,##0.0\);_(* &quot;-&quot;??_);_(@_)"/>
    <numFmt numFmtId="167" formatCode="0.0%"/>
    <numFmt numFmtId="168" formatCode="[$-409]mmmm\-yy;@"/>
  </numFmts>
  <fonts count="65" x14ac:knownFonts="1">
    <font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b/>
      <sz val="12"/>
      <color theme="1"/>
      <name val="Aptos Narrow"/>
      <scheme val="minor"/>
    </font>
    <font>
      <b/>
      <sz val="12"/>
      <color rgb="FFFF0000"/>
      <name val="Aptos Narrow"/>
      <scheme val="minor"/>
    </font>
    <font>
      <b/>
      <sz val="14"/>
      <color rgb="FFFF0000"/>
      <name val="Aptos Narrow"/>
      <scheme val="minor"/>
    </font>
    <font>
      <sz val="14"/>
      <color rgb="FFFF000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1"/>
      <name val="Aptos Narrow"/>
      <family val="2"/>
      <scheme val="minor"/>
    </font>
    <font>
      <u/>
      <sz val="10"/>
      <name val="Arial"/>
      <family val="2"/>
    </font>
    <font>
      <sz val="10"/>
      <color rgb="FFFF0000"/>
      <name val="Arial"/>
      <family val="2"/>
    </font>
    <font>
      <b/>
      <sz val="11"/>
      <color theme="1"/>
      <name val="Aptos Narrow"/>
      <family val="2"/>
      <scheme val="minor"/>
    </font>
    <font>
      <b/>
      <u/>
      <sz val="10"/>
      <name val="Arial"/>
      <family val="2"/>
    </font>
    <font>
      <b/>
      <sz val="10"/>
      <color rgb="FFFF0000"/>
      <name val="Arial"/>
      <family val="2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i/>
      <sz val="14"/>
      <color theme="1"/>
      <name val="Calibri"/>
      <family val="2"/>
    </font>
    <font>
      <b/>
      <sz val="16"/>
      <color theme="1"/>
      <name val="Calibri"/>
      <family val="2"/>
    </font>
    <font>
      <sz val="12"/>
      <color theme="1"/>
      <name val="Aptos Narrow"/>
      <scheme val="minor"/>
    </font>
    <font>
      <i/>
      <sz val="12"/>
      <color theme="1"/>
      <name val="Aptos Narrow"/>
      <family val="2"/>
      <scheme val="minor"/>
    </font>
    <font>
      <b/>
      <u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u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i/>
      <sz val="10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b/>
      <i/>
      <u/>
      <sz val="14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4"/>
      <color theme="1"/>
      <name val="Aptos Narrow"/>
      <scheme val="minor"/>
    </font>
    <font>
      <b/>
      <sz val="16"/>
      <color theme="1"/>
      <name val="Aptos Narrow"/>
      <scheme val="minor"/>
    </font>
    <font>
      <b/>
      <sz val="16"/>
      <color theme="1"/>
      <name val="Aptos Narrow"/>
      <family val="2"/>
      <scheme val="minor"/>
    </font>
    <font>
      <b/>
      <sz val="18"/>
      <color theme="1"/>
      <name val="Aptos Narrow"/>
      <scheme val="minor"/>
    </font>
    <font>
      <b/>
      <i/>
      <sz val="18"/>
      <color theme="1"/>
      <name val="Calibri"/>
      <family val="2"/>
    </font>
    <font>
      <b/>
      <sz val="18"/>
      <color theme="1"/>
      <name val="Calibri"/>
      <family val="2"/>
    </font>
    <font>
      <b/>
      <i/>
      <sz val="12"/>
      <color rgb="FFFF0000"/>
      <name val="Aptos Narrow"/>
      <scheme val="minor"/>
    </font>
    <font>
      <i/>
      <sz val="12"/>
      <color rgb="FFFF0000"/>
      <name val="Aptos Narrow"/>
      <family val="2"/>
      <scheme val="minor"/>
    </font>
    <font>
      <i/>
      <sz val="14"/>
      <color theme="1"/>
      <name val="Aptos Narrow"/>
      <family val="2"/>
      <scheme val="minor"/>
    </font>
    <font>
      <i/>
      <sz val="14"/>
      <color rgb="FFFF0000"/>
      <name val="Aptos Narrow"/>
      <family val="2"/>
      <scheme val="minor"/>
    </font>
    <font>
      <i/>
      <sz val="14"/>
      <color theme="1"/>
      <name val="Aptos Narrow"/>
      <scheme val="minor"/>
    </font>
    <font>
      <b/>
      <i/>
      <sz val="16"/>
      <color theme="1"/>
      <name val="Aptos Narrow"/>
      <scheme val="minor"/>
    </font>
    <font>
      <strike/>
      <sz val="14"/>
      <color theme="1"/>
      <name val="Calibri"/>
      <family val="2"/>
    </font>
    <font>
      <sz val="14"/>
      <color theme="1"/>
      <name val="Aptos Narrow"/>
      <scheme val="minor"/>
    </font>
    <font>
      <b/>
      <u/>
      <sz val="18"/>
      <color theme="1"/>
      <name val="Aptos Narrow"/>
      <scheme val="minor"/>
    </font>
    <font>
      <b/>
      <i/>
      <sz val="14"/>
      <color theme="1"/>
      <name val="Aptos Narrow"/>
      <scheme val="minor"/>
    </font>
    <font>
      <b/>
      <u/>
      <sz val="20"/>
      <color theme="1"/>
      <name val="Aptos Narrow"/>
      <scheme val="minor"/>
    </font>
    <font>
      <b/>
      <sz val="20"/>
      <color theme="1"/>
      <name val="Aptos Narrow"/>
      <scheme val="minor"/>
    </font>
    <font>
      <b/>
      <u/>
      <sz val="24"/>
      <color theme="1"/>
      <name val="Aptos Narrow"/>
      <scheme val="minor"/>
    </font>
    <font>
      <b/>
      <sz val="24"/>
      <color theme="1"/>
      <name val="Aptos Narrow"/>
      <scheme val="minor"/>
    </font>
    <font>
      <b/>
      <sz val="24"/>
      <color rgb="FFFF0000"/>
      <name val="Aptos Narrow"/>
      <scheme val="minor"/>
    </font>
    <font>
      <b/>
      <sz val="12"/>
      <color theme="0" tint="-4.9989318521683403E-2"/>
      <name val="Aptos Narrow"/>
      <scheme val="minor"/>
    </font>
    <font>
      <sz val="12"/>
      <color theme="0" tint="-4.9989318521683403E-2"/>
      <name val="Aptos Narrow"/>
      <scheme val="minor"/>
    </font>
    <font>
      <sz val="14"/>
      <color rgb="FFFF0000"/>
      <name val="Aptos Narrow"/>
      <scheme val="minor"/>
    </font>
    <font>
      <i/>
      <sz val="14"/>
      <color rgb="FFFF0000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4" fontId="9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276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0" fillId="0" borderId="0" xfId="2"/>
    <xf numFmtId="3" fontId="11" fillId="0" borderId="4" xfId="2" applyNumberFormat="1" applyFont="1" applyBorder="1"/>
    <xf numFmtId="3" fontId="11" fillId="0" borderId="5" xfId="2" applyNumberFormat="1" applyFont="1" applyBorder="1"/>
    <xf numFmtId="3" fontId="11" fillId="0" borderId="6" xfId="2" applyNumberFormat="1" applyFont="1" applyBorder="1"/>
    <xf numFmtId="165" fontId="11" fillId="0" borderId="7" xfId="2" applyNumberFormat="1" applyFont="1" applyBorder="1" applyAlignment="1">
      <alignment horizontal="center"/>
    </xf>
    <xf numFmtId="166" fontId="10" fillId="0" borderId="0" xfId="3" applyNumberFormat="1" applyFill="1"/>
    <xf numFmtId="166" fontId="10" fillId="0" borderId="8" xfId="3" applyNumberFormat="1" applyFill="1" applyBorder="1"/>
    <xf numFmtId="166" fontId="10" fillId="0" borderId="9" xfId="3" applyNumberFormat="1" applyFill="1" applyBorder="1"/>
    <xf numFmtId="165" fontId="10" fillId="0" borderId="10" xfId="2" applyNumberFormat="1" applyBorder="1" applyAlignment="1">
      <alignment horizontal="center"/>
    </xf>
    <xf numFmtId="167" fontId="12" fillId="0" borderId="0" xfId="4" applyNumberFormat="1" applyFont="1" applyFill="1"/>
    <xf numFmtId="167" fontId="12" fillId="0" borderId="8" xfId="4" applyNumberFormat="1" applyFont="1" applyFill="1" applyBorder="1"/>
    <xf numFmtId="167" fontId="12" fillId="0" borderId="10" xfId="4" applyNumberFormat="1" applyFont="1" applyFill="1" applyBorder="1"/>
    <xf numFmtId="3" fontId="11" fillId="0" borderId="0" xfId="3" applyNumberFormat="1" applyFont="1" applyFill="1"/>
    <xf numFmtId="3" fontId="11" fillId="0" borderId="8" xfId="3" applyNumberFormat="1" applyFont="1" applyFill="1" applyBorder="1"/>
    <xf numFmtId="3" fontId="11" fillId="0" borderId="10" xfId="3" applyNumberFormat="1" applyFont="1" applyFill="1" applyBorder="1"/>
    <xf numFmtId="165" fontId="11" fillId="0" borderId="10" xfId="2" applyNumberFormat="1" applyFont="1" applyBorder="1" applyAlignment="1">
      <alignment horizontal="center"/>
    </xf>
    <xf numFmtId="3" fontId="10" fillId="0" borderId="0" xfId="3" applyNumberFormat="1" applyFill="1"/>
    <xf numFmtId="167" fontId="10" fillId="0" borderId="8" xfId="4" applyNumberFormat="1" applyFill="1" applyBorder="1"/>
    <xf numFmtId="3" fontId="10" fillId="0" borderId="10" xfId="3" applyNumberFormat="1" applyFill="1" applyBorder="1"/>
    <xf numFmtId="3" fontId="10" fillId="0" borderId="11" xfId="3" applyNumberFormat="1" applyFill="1" applyBorder="1"/>
    <xf numFmtId="3" fontId="10" fillId="0" borderId="12" xfId="3" applyNumberFormat="1" applyFont="1" applyFill="1" applyBorder="1"/>
    <xf numFmtId="3" fontId="10" fillId="0" borderId="13" xfId="3" applyNumberFormat="1" applyFill="1" applyBorder="1"/>
    <xf numFmtId="165" fontId="13" fillId="0" borderId="10" xfId="2" applyNumberFormat="1" applyFont="1" applyBorder="1" applyAlignment="1">
      <alignment horizontal="center"/>
    </xf>
    <xf numFmtId="3" fontId="10" fillId="0" borderId="14" xfId="3" applyNumberFormat="1" applyFill="1" applyBorder="1"/>
    <xf numFmtId="3" fontId="10" fillId="0" borderId="15" xfId="3" applyNumberFormat="1" applyFill="1" applyBorder="1"/>
    <xf numFmtId="3" fontId="10" fillId="0" borderId="9" xfId="3" applyNumberFormat="1" applyFill="1" applyBorder="1"/>
    <xf numFmtId="165" fontId="10" fillId="0" borderId="16" xfId="2" applyNumberFormat="1" applyBorder="1" applyAlignment="1">
      <alignment horizontal="center"/>
    </xf>
    <xf numFmtId="3" fontId="10" fillId="0" borderId="0" xfId="3" applyNumberFormat="1" applyFill="1" applyBorder="1"/>
    <xf numFmtId="3" fontId="10" fillId="0" borderId="8" xfId="3" applyNumberFormat="1" applyFill="1" applyBorder="1"/>
    <xf numFmtId="3" fontId="10" fillId="0" borderId="0" xfId="3" applyNumberFormat="1" applyFont="1" applyFill="1" applyBorder="1"/>
    <xf numFmtId="3" fontId="10" fillId="0" borderId="0" xfId="3" applyNumberFormat="1" applyFont="1" applyBorder="1"/>
    <xf numFmtId="3" fontId="10" fillId="0" borderId="10" xfId="3" applyNumberFormat="1" applyFont="1" applyBorder="1"/>
    <xf numFmtId="165" fontId="13" fillId="0" borderId="16" xfId="2" applyNumberFormat="1" applyFont="1" applyBorder="1" applyAlignment="1">
      <alignment horizontal="left"/>
    </xf>
    <xf numFmtId="3" fontId="11" fillId="0" borderId="11" xfId="3" applyNumberFormat="1" applyFont="1" applyFill="1" applyBorder="1"/>
    <xf numFmtId="3" fontId="11" fillId="0" borderId="13" xfId="3" applyNumberFormat="1" applyFont="1" applyFill="1" applyBorder="1"/>
    <xf numFmtId="165" fontId="13" fillId="0" borderId="16" xfId="2" applyNumberFormat="1" applyFont="1" applyBorder="1" applyAlignment="1">
      <alignment horizontal="center"/>
    </xf>
    <xf numFmtId="3" fontId="14" fillId="0" borderId="0" xfId="3" applyNumberFormat="1" applyFont="1" applyFill="1" applyBorder="1"/>
    <xf numFmtId="3" fontId="14" fillId="0" borderId="0" xfId="3" applyNumberFormat="1" applyFont="1" applyBorder="1"/>
    <xf numFmtId="3" fontId="14" fillId="0" borderId="10" xfId="3" applyNumberFormat="1" applyFont="1" applyFill="1" applyBorder="1"/>
    <xf numFmtId="3" fontId="10" fillId="0" borderId="10" xfId="3" applyNumberFormat="1" applyFont="1" applyFill="1" applyBorder="1"/>
    <xf numFmtId="165" fontId="10" fillId="3" borderId="16" xfId="2" applyNumberFormat="1" applyFill="1" applyBorder="1" applyAlignment="1">
      <alignment horizontal="center"/>
    </xf>
    <xf numFmtId="3" fontId="10" fillId="0" borderId="8" xfId="3" applyNumberFormat="1" applyBorder="1"/>
    <xf numFmtId="3" fontId="10" fillId="0" borderId="0" xfId="3" applyNumberFormat="1" applyBorder="1"/>
    <xf numFmtId="3" fontId="10" fillId="0" borderId="10" xfId="3" applyNumberFormat="1" applyBorder="1"/>
    <xf numFmtId="3" fontId="15" fillId="0" borderId="0" xfId="3" applyNumberFormat="1" applyFont="1" applyFill="1" applyBorder="1"/>
    <xf numFmtId="3" fontId="15" fillId="0" borderId="8" xfId="3" applyNumberFormat="1" applyFont="1" applyFill="1" applyBorder="1"/>
    <xf numFmtId="3" fontId="15" fillId="0" borderId="10" xfId="3" applyNumberFormat="1" applyFont="1" applyFill="1" applyBorder="1"/>
    <xf numFmtId="165" fontId="16" fillId="0" borderId="16" xfId="2" applyNumberFormat="1" applyFont="1" applyBorder="1" applyAlignment="1">
      <alignment horizontal="left"/>
    </xf>
    <xf numFmtId="165" fontId="16" fillId="0" borderId="16" xfId="2" applyNumberFormat="1" applyFont="1" applyBorder="1" applyAlignment="1">
      <alignment horizontal="center"/>
    </xf>
    <xf numFmtId="0" fontId="10" fillId="0" borderId="10" xfId="2" applyBorder="1" applyAlignment="1">
      <alignment horizontal="center"/>
    </xf>
    <xf numFmtId="166" fontId="15" fillId="0" borderId="0" xfId="3" applyNumberFormat="1" applyFont="1" applyFill="1" applyBorder="1"/>
    <xf numFmtId="166" fontId="15" fillId="0" borderId="8" xfId="3" applyNumberFormat="1" applyFont="1" applyFill="1" applyBorder="1"/>
    <xf numFmtId="166" fontId="15" fillId="0" borderId="10" xfId="3" applyNumberFormat="1" applyFont="1" applyFill="1" applyBorder="1"/>
    <xf numFmtId="165" fontId="17" fillId="0" borderId="16" xfId="2" applyNumberFormat="1" applyFont="1" applyBorder="1" applyAlignment="1">
      <alignment horizontal="center"/>
    </xf>
    <xf numFmtId="167" fontId="12" fillId="0" borderId="0" xfId="4" applyNumberFormat="1" applyFont="1" applyFill="1" applyBorder="1"/>
    <xf numFmtId="3" fontId="11" fillId="0" borderId="12" xfId="3" applyNumberFormat="1" applyFont="1" applyFill="1" applyBorder="1"/>
    <xf numFmtId="165" fontId="11" fillId="0" borderId="17" xfId="2" applyNumberFormat="1" applyFont="1" applyBorder="1" applyAlignment="1">
      <alignment horizontal="center"/>
    </xf>
    <xf numFmtId="165" fontId="11" fillId="0" borderId="16" xfId="2" applyNumberFormat="1" applyFont="1" applyBorder="1" applyAlignment="1">
      <alignment horizontal="center"/>
    </xf>
    <xf numFmtId="3" fontId="15" fillId="0" borderId="15" xfId="3" applyNumberFormat="1" applyFont="1" applyFill="1" applyBorder="1"/>
    <xf numFmtId="0" fontId="10" fillId="0" borderId="16" xfId="2" applyBorder="1"/>
    <xf numFmtId="3" fontId="18" fillId="0" borderId="0" xfId="3" applyNumberFormat="1" applyFont="1" applyFill="1" applyBorder="1"/>
    <xf numFmtId="3" fontId="18" fillId="0" borderId="8" xfId="3" applyNumberFormat="1" applyFont="1" applyFill="1" applyBorder="1"/>
    <xf numFmtId="3" fontId="18" fillId="0" borderId="10" xfId="3" applyNumberFormat="1" applyFont="1" applyFill="1" applyBorder="1"/>
    <xf numFmtId="165" fontId="11" fillId="0" borderId="13" xfId="2" applyNumberFormat="1" applyFont="1" applyBorder="1" applyAlignment="1">
      <alignment horizontal="center"/>
    </xf>
    <xf numFmtId="0" fontId="10" fillId="0" borderId="8" xfId="2" applyBorder="1"/>
    <xf numFmtId="0" fontId="10" fillId="0" borderId="10" xfId="2" applyBorder="1"/>
    <xf numFmtId="0" fontId="17" fillId="0" borderId="0" xfId="2" applyFont="1" applyAlignment="1">
      <alignment horizontal="center"/>
    </xf>
    <xf numFmtId="0" fontId="17" fillId="0" borderId="12" xfId="2" applyFont="1" applyBorder="1" applyAlignment="1">
      <alignment horizontal="center"/>
    </xf>
    <xf numFmtId="0" fontId="17" fillId="0" borderId="10" xfId="2" applyFont="1" applyBorder="1" applyAlignment="1">
      <alignment horizontal="center"/>
    </xf>
    <xf numFmtId="0" fontId="19" fillId="0" borderId="18" xfId="2" applyFont="1" applyBorder="1" applyAlignment="1">
      <alignment horizontal="center"/>
    </xf>
    <xf numFmtId="0" fontId="19" fillId="0" borderId="19" xfId="2" applyFont="1" applyBorder="1" applyAlignment="1">
      <alignment horizontal="center"/>
    </xf>
    <xf numFmtId="0" fontId="19" fillId="0" borderId="20" xfId="2" applyFont="1" applyBorder="1" applyAlignment="1">
      <alignment horizontal="center"/>
    </xf>
    <xf numFmtId="168" fontId="20" fillId="0" borderId="7" xfId="2" applyNumberFormat="1" applyFont="1" applyBorder="1" applyAlignment="1">
      <alignment horizontal="center"/>
    </xf>
    <xf numFmtId="3" fontId="10" fillId="0" borderId="0" xfId="2" applyNumberFormat="1"/>
    <xf numFmtId="0" fontId="25" fillId="0" borderId="1" xfId="0" applyFont="1" applyBorder="1" applyAlignment="1">
      <alignment horizontal="right" vertical="center" wrapText="1"/>
    </xf>
    <xf numFmtId="0" fontId="5" fillId="2" borderId="2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/>
    <xf numFmtId="0" fontId="28" fillId="0" borderId="0" xfId="0" applyFont="1"/>
    <xf numFmtId="9" fontId="0" fillId="0" borderId="0" xfId="0" applyNumberFormat="1"/>
    <xf numFmtId="9" fontId="28" fillId="0" borderId="0" xfId="5" applyFont="1"/>
    <xf numFmtId="9" fontId="0" fillId="0" borderId="0" xfId="5" applyFont="1"/>
    <xf numFmtId="164" fontId="28" fillId="0" borderId="0" xfId="0" applyNumberFormat="1" applyFont="1"/>
    <xf numFmtId="164" fontId="28" fillId="0" borderId="1" xfId="0" applyNumberFormat="1" applyFont="1" applyBorder="1"/>
    <xf numFmtId="9" fontId="28" fillId="0" borderId="1" xfId="5" applyFont="1" applyBorder="1"/>
    <xf numFmtId="0" fontId="0" fillId="0" borderId="1" xfId="0" applyBorder="1"/>
    <xf numFmtId="0" fontId="28" fillId="0" borderId="0" xfId="0" applyFont="1" applyAlignment="1">
      <alignment horizontal="center"/>
    </xf>
    <xf numFmtId="0" fontId="29" fillId="0" borderId="0" xfId="0" applyFont="1"/>
    <xf numFmtId="164" fontId="2" fillId="0" borderId="0" xfId="0" applyNumberFormat="1" applyFont="1"/>
    <xf numFmtId="0" fontId="30" fillId="0" borderId="0" xfId="0" applyFont="1"/>
    <xf numFmtId="164" fontId="0" fillId="0" borderId="0" xfId="0" applyNumberFormat="1"/>
    <xf numFmtId="0" fontId="31" fillId="0" borderId="0" xfId="0" applyFont="1"/>
    <xf numFmtId="164" fontId="2" fillId="0" borderId="14" xfId="0" applyNumberFormat="1" applyFont="1" applyBorder="1"/>
    <xf numFmtId="164" fontId="2" fillId="0" borderId="11" xfId="0" applyNumberFormat="1" applyFont="1" applyBorder="1"/>
    <xf numFmtId="0" fontId="0" fillId="0" borderId="11" xfId="0" applyBorder="1"/>
    <xf numFmtId="0" fontId="30" fillId="0" borderId="11" xfId="0" applyFont="1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vertical="top"/>
    </xf>
    <xf numFmtId="0" fontId="2" fillId="0" borderId="14" xfId="0" applyFont="1" applyBorder="1"/>
    <xf numFmtId="0" fontId="32" fillId="0" borderId="0" xfId="0" applyFont="1"/>
    <xf numFmtId="0" fontId="33" fillId="0" borderId="0" xfId="0" applyFont="1"/>
    <xf numFmtId="164" fontId="33" fillId="0" borderId="0" xfId="0" applyNumberFormat="1" applyFont="1"/>
    <xf numFmtId="0" fontId="34" fillId="0" borderId="0" xfId="0" applyFont="1"/>
    <xf numFmtId="0" fontId="33" fillId="0" borderId="0" xfId="0" applyFont="1" applyAlignment="1">
      <alignment horizontal="right"/>
    </xf>
    <xf numFmtId="0" fontId="35" fillId="0" borderId="0" xfId="0" applyFont="1" applyAlignment="1">
      <alignment horizontal="center"/>
    </xf>
    <xf numFmtId="164" fontId="35" fillId="0" borderId="0" xfId="0" applyNumberFormat="1" applyFont="1" applyAlignment="1">
      <alignment horizontal="center"/>
    </xf>
    <xf numFmtId="0" fontId="36" fillId="0" borderId="0" xfId="0" applyFont="1"/>
    <xf numFmtId="0" fontId="33" fillId="0" borderId="0" xfId="0" applyFont="1" applyAlignment="1">
      <alignment horizontal="center"/>
    </xf>
    <xf numFmtId="164" fontId="34" fillId="0" borderId="0" xfId="0" applyNumberFormat="1" applyFont="1" applyAlignment="1">
      <alignment horizontal="center"/>
    </xf>
    <xf numFmtId="0" fontId="37" fillId="0" borderId="0" xfId="0" applyFont="1" applyAlignment="1">
      <alignment horizontal="center"/>
    </xf>
    <xf numFmtId="0" fontId="38" fillId="0" borderId="0" xfId="0" applyFont="1" applyAlignment="1">
      <alignment horizontal="center"/>
    </xf>
    <xf numFmtId="0" fontId="39" fillId="0" borderId="0" xfId="0" applyFont="1"/>
    <xf numFmtId="0" fontId="3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1" fillId="2" borderId="1" xfId="0" applyFont="1" applyFill="1" applyBorder="1" applyAlignment="1">
      <alignment vertical="center"/>
    </xf>
    <xf numFmtId="0" fontId="42" fillId="0" borderId="1" xfId="0" applyFont="1" applyBorder="1" applyAlignment="1">
      <alignment vertical="center"/>
    </xf>
    <xf numFmtId="0" fontId="25" fillId="0" borderId="2" xfId="0" applyFont="1" applyBorder="1" applyAlignment="1">
      <alignment vertical="center" wrapText="1"/>
    </xf>
    <xf numFmtId="0" fontId="48" fillId="0" borderId="1" xfId="0" applyFont="1" applyBorder="1" applyAlignment="1">
      <alignment vertical="center"/>
    </xf>
    <xf numFmtId="0" fontId="49" fillId="0" borderId="3" xfId="0" applyFont="1" applyBorder="1" applyAlignment="1">
      <alignment horizontal="center" vertical="center" wrapText="1"/>
    </xf>
    <xf numFmtId="0" fontId="50" fillId="0" borderId="3" xfId="0" applyFont="1" applyBorder="1" applyAlignment="1">
      <alignment vertical="center" wrapText="1"/>
    </xf>
    <xf numFmtId="0" fontId="52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3" fillId="0" borderId="3" xfId="0" applyFont="1" applyBorder="1" applyAlignment="1">
      <alignment vertical="center" wrapText="1"/>
    </xf>
    <xf numFmtId="0" fontId="28" fillId="0" borderId="1" xfId="0" applyFont="1" applyBorder="1" applyAlignment="1">
      <alignment vertical="center"/>
    </xf>
    <xf numFmtId="0" fontId="0" fillId="5" borderId="1" xfId="0" applyFill="1" applyBorder="1" applyAlignment="1">
      <alignment vertical="center"/>
    </xf>
    <xf numFmtId="0" fontId="42" fillId="0" borderId="1" xfId="0" applyFont="1" applyBorder="1" applyAlignment="1">
      <alignment horizontal="center" vertical="center"/>
    </xf>
    <xf numFmtId="0" fontId="43" fillId="2" borderId="1" xfId="0" applyFont="1" applyFill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43" fillId="0" borderId="1" xfId="0" applyFont="1" applyBorder="1" applyAlignment="1">
      <alignment horizontal="left" vertical="center"/>
    </xf>
    <xf numFmtId="0" fontId="54" fillId="2" borderId="1" xfId="0" applyFont="1" applyFill="1" applyBorder="1" applyAlignment="1">
      <alignment horizontal="left" vertical="center"/>
    </xf>
    <xf numFmtId="0" fontId="43" fillId="6" borderId="1" xfId="0" applyFont="1" applyFill="1" applyBorder="1" applyAlignment="1">
      <alignment horizontal="left" vertical="center"/>
    </xf>
    <xf numFmtId="0" fontId="42" fillId="6" borderId="1" xfId="0" applyFont="1" applyFill="1" applyBorder="1" applyAlignment="1">
      <alignment vertical="center"/>
    </xf>
    <xf numFmtId="0" fontId="0" fillId="6" borderId="2" xfId="0" applyFill="1" applyBorder="1" applyAlignment="1">
      <alignment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vertical="center"/>
    </xf>
    <xf numFmtId="0" fontId="26" fillId="6" borderId="1" xfId="0" applyFont="1" applyFill="1" applyBorder="1" applyAlignment="1">
      <alignment vertical="center"/>
    </xf>
    <xf numFmtId="0" fontId="28" fillId="6" borderId="1" xfId="0" applyFont="1" applyFill="1" applyBorder="1" applyAlignment="1">
      <alignment vertical="center"/>
    </xf>
    <xf numFmtId="0" fontId="3" fillId="6" borderId="2" xfId="0" applyFont="1" applyFill="1" applyBorder="1" applyAlignment="1">
      <alignment vertical="center" wrapText="1"/>
    </xf>
    <xf numFmtId="0" fontId="39" fillId="6" borderId="1" xfId="0" applyFont="1" applyFill="1" applyBorder="1" applyAlignment="1">
      <alignment horizontal="center" vertical="center"/>
    </xf>
    <xf numFmtId="0" fontId="45" fillId="6" borderId="1" xfId="0" applyFont="1" applyFill="1" applyBorder="1" applyAlignment="1">
      <alignment horizontal="center" vertical="center"/>
    </xf>
    <xf numFmtId="0" fontId="41" fillId="2" borderId="3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left" vertical="center"/>
    </xf>
    <xf numFmtId="0" fontId="40" fillId="6" borderId="1" xfId="0" applyFont="1" applyFill="1" applyBorder="1" applyAlignment="1">
      <alignment horizontal="left" vertical="center"/>
    </xf>
    <xf numFmtId="0" fontId="40" fillId="0" borderId="1" xfId="0" applyFont="1" applyBorder="1" applyAlignment="1">
      <alignment horizontal="left" vertical="center"/>
    </xf>
    <xf numFmtId="0" fontId="50" fillId="0" borderId="1" xfId="0" applyFont="1" applyBorder="1" applyAlignment="1">
      <alignment horizontal="left" vertical="center"/>
    </xf>
    <xf numFmtId="0" fontId="53" fillId="0" borderId="1" xfId="0" applyFont="1" applyBorder="1" applyAlignment="1">
      <alignment horizontal="left" vertical="center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vertical="center"/>
    </xf>
    <xf numFmtId="0" fontId="53" fillId="0" borderId="1" xfId="0" applyFont="1" applyBorder="1" applyAlignment="1">
      <alignment vertical="center" wrapText="1"/>
    </xf>
    <xf numFmtId="0" fontId="56" fillId="2" borderId="1" xfId="0" applyFont="1" applyFill="1" applyBorder="1" applyAlignment="1">
      <alignment horizontal="left" vertical="center"/>
    </xf>
    <xf numFmtId="0" fontId="57" fillId="2" borderId="1" xfId="0" applyFont="1" applyFill="1" applyBorder="1" applyAlignment="1">
      <alignment vertical="center"/>
    </xf>
    <xf numFmtId="0" fontId="57" fillId="2" borderId="1" xfId="0" applyFont="1" applyFill="1" applyBorder="1" applyAlignment="1">
      <alignment horizontal="left" vertical="center"/>
    </xf>
    <xf numFmtId="0" fontId="57" fillId="0" borderId="1" xfId="0" applyFont="1" applyBorder="1" applyAlignment="1">
      <alignment vertical="center"/>
    </xf>
    <xf numFmtId="0" fontId="58" fillId="2" borderId="1" xfId="0" applyFont="1" applyFill="1" applyBorder="1" applyAlignment="1">
      <alignment horizontal="left" vertical="center"/>
    </xf>
    <xf numFmtId="0" fontId="59" fillId="2" borderId="1" xfId="0" applyFont="1" applyFill="1" applyBorder="1" applyAlignment="1">
      <alignment horizontal="center" vertical="center"/>
    </xf>
    <xf numFmtId="0" fontId="59" fillId="2" borderId="1" xfId="0" applyFont="1" applyFill="1" applyBorder="1" applyAlignment="1">
      <alignment vertical="center"/>
    </xf>
    <xf numFmtId="0" fontId="59" fillId="2" borderId="2" xfId="0" applyFont="1" applyFill="1" applyBorder="1" applyAlignment="1">
      <alignment vertical="center" wrapText="1"/>
    </xf>
    <xf numFmtId="0" fontId="59" fillId="2" borderId="1" xfId="0" applyFont="1" applyFill="1" applyBorder="1" applyAlignment="1">
      <alignment horizontal="left" vertical="center"/>
    </xf>
    <xf numFmtId="0" fontId="60" fillId="2" borderId="3" xfId="0" applyFont="1" applyFill="1" applyBorder="1" applyAlignment="1">
      <alignment horizontal="center" vertical="center" wrapText="1"/>
    </xf>
    <xf numFmtId="0" fontId="59" fillId="0" borderId="1" xfId="0" applyFont="1" applyBorder="1" applyAlignment="1">
      <alignment vertical="center"/>
    </xf>
    <xf numFmtId="164" fontId="5" fillId="6" borderId="3" xfId="1" applyNumberFormat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27" fillId="6" borderId="3" xfId="0" applyFont="1" applyFill="1" applyBorder="1" applyAlignment="1">
      <alignment horizontal="center" vertical="center" wrapText="1"/>
    </xf>
    <xf numFmtId="9" fontId="61" fillId="6" borderId="3" xfId="5" applyFont="1" applyFill="1" applyBorder="1" applyAlignment="1">
      <alignment horizontal="center" vertical="center" wrapText="1"/>
    </xf>
    <xf numFmtId="9" fontId="62" fillId="6" borderId="3" xfId="5" applyFont="1" applyFill="1" applyBorder="1" applyAlignment="1">
      <alignment horizontal="center" vertical="center" wrapText="1"/>
    </xf>
    <xf numFmtId="0" fontId="41" fillId="5" borderId="3" xfId="0" applyFont="1" applyFill="1" applyBorder="1" applyAlignment="1">
      <alignment vertical="center" wrapText="1"/>
    </xf>
    <xf numFmtId="0" fontId="41" fillId="2" borderId="3" xfId="0" applyFont="1" applyFill="1" applyBorder="1" applyAlignment="1">
      <alignment vertical="center" wrapText="1"/>
    </xf>
    <xf numFmtId="0" fontId="41" fillId="6" borderId="3" xfId="0" applyFont="1" applyFill="1" applyBorder="1" applyAlignment="1">
      <alignment vertical="center" wrapText="1"/>
    </xf>
    <xf numFmtId="0" fontId="41" fillId="0" borderId="3" xfId="0" applyFont="1" applyBorder="1" applyAlignment="1">
      <alignment vertical="center" wrapText="1"/>
    </xf>
    <xf numFmtId="0" fontId="41" fillId="6" borderId="3" xfId="0" applyFont="1" applyFill="1" applyBorder="1" applyAlignment="1">
      <alignment horizontal="left" vertical="center" wrapText="1"/>
    </xf>
    <xf numFmtId="0" fontId="51" fillId="6" borderId="3" xfId="0" applyFont="1" applyFill="1" applyBorder="1" applyAlignment="1">
      <alignment vertical="center" wrapText="1"/>
    </xf>
    <xf numFmtId="0" fontId="41" fillId="6" borderId="1" xfId="0" applyFont="1" applyFill="1" applyBorder="1" applyAlignment="1">
      <alignment vertical="center" wrapText="1"/>
    </xf>
    <xf numFmtId="0" fontId="28" fillId="0" borderId="3" xfId="0" applyFont="1" applyBorder="1" applyAlignment="1">
      <alignment vertical="center"/>
    </xf>
    <xf numFmtId="0" fontId="43" fillId="6" borderId="24" xfId="0" applyFont="1" applyFill="1" applyBorder="1" applyAlignment="1">
      <alignment horizontal="left" vertical="center"/>
    </xf>
    <xf numFmtId="0" fontId="39" fillId="6" borderId="24" xfId="0" applyFont="1" applyFill="1" applyBorder="1" applyAlignment="1">
      <alignment horizontal="center" vertical="center"/>
    </xf>
    <xf numFmtId="0" fontId="26" fillId="6" borderId="24" xfId="0" applyFont="1" applyFill="1" applyBorder="1" applyAlignment="1">
      <alignment vertical="center"/>
    </xf>
    <xf numFmtId="0" fontId="0" fillId="6" borderId="25" xfId="0" applyFill="1" applyBorder="1" applyAlignment="1">
      <alignment vertical="center" wrapText="1"/>
    </xf>
    <xf numFmtId="0" fontId="40" fillId="6" borderId="24" xfId="0" applyFont="1" applyFill="1" applyBorder="1" applyAlignment="1">
      <alignment horizontal="left" vertical="center"/>
    </xf>
    <xf numFmtId="0" fontId="6" fillId="6" borderId="26" xfId="0" applyFont="1" applyFill="1" applyBorder="1" applyAlignment="1">
      <alignment horizontal="center" vertical="center" wrapText="1"/>
    </xf>
    <xf numFmtId="0" fontId="1" fillId="6" borderId="26" xfId="0" applyFont="1" applyFill="1" applyBorder="1" applyAlignment="1">
      <alignment horizontal="center" vertical="center" wrapText="1"/>
    </xf>
    <xf numFmtId="0" fontId="41" fillId="6" borderId="26" xfId="0" applyFont="1" applyFill="1" applyBorder="1" applyAlignment="1">
      <alignment vertical="center" wrapText="1"/>
    </xf>
    <xf numFmtId="0" fontId="28" fillId="6" borderId="2" xfId="0" applyFont="1" applyFill="1" applyBorder="1" applyAlignment="1">
      <alignment horizontal="left" vertical="center"/>
    </xf>
    <xf numFmtId="0" fontId="43" fillId="6" borderId="18" xfId="0" applyFont="1" applyFill="1" applyBorder="1" applyAlignment="1">
      <alignment horizontal="left" vertical="center"/>
    </xf>
    <xf numFmtId="0" fontId="44" fillId="6" borderId="18" xfId="0" applyFont="1" applyFill="1" applyBorder="1" applyAlignment="1">
      <alignment horizontal="left" vertical="center"/>
    </xf>
    <xf numFmtId="0" fontId="42" fillId="6" borderId="18" xfId="0" applyFont="1" applyFill="1" applyBorder="1" applyAlignment="1">
      <alignment vertical="center"/>
    </xf>
    <xf numFmtId="0" fontId="28" fillId="6" borderId="18" xfId="0" applyFont="1" applyFill="1" applyBorder="1" applyAlignment="1">
      <alignment vertical="center" wrapText="1"/>
    </xf>
    <xf numFmtId="0" fontId="55" fillId="6" borderId="18" xfId="0" applyFont="1" applyFill="1" applyBorder="1" applyAlignment="1">
      <alignment horizontal="left" vertical="center"/>
    </xf>
    <xf numFmtId="0" fontId="46" fillId="6" borderId="18" xfId="0" applyFont="1" applyFill="1" applyBorder="1" applyAlignment="1">
      <alignment horizontal="center" vertical="center" wrapText="1"/>
    </xf>
    <xf numFmtId="0" fontId="47" fillId="6" borderId="18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56" fillId="2" borderId="21" xfId="0" applyFont="1" applyFill="1" applyBorder="1" applyAlignment="1">
      <alignment horizontal="left" vertical="center"/>
    </xf>
    <xf numFmtId="0" fontId="57" fillId="2" borderId="21" xfId="0" applyFont="1" applyFill="1" applyBorder="1" applyAlignment="1">
      <alignment horizontal="center" vertical="center"/>
    </xf>
    <xf numFmtId="0" fontId="57" fillId="2" borderId="22" xfId="0" applyFont="1" applyFill="1" applyBorder="1" applyAlignment="1">
      <alignment vertical="center"/>
    </xf>
    <xf numFmtId="0" fontId="57" fillId="2" borderId="22" xfId="0" applyFont="1" applyFill="1" applyBorder="1" applyAlignment="1">
      <alignment vertical="center" wrapText="1"/>
    </xf>
    <xf numFmtId="0" fontId="57" fillId="2" borderId="21" xfId="0" applyFont="1" applyFill="1" applyBorder="1" applyAlignment="1">
      <alignment horizontal="left" vertical="center"/>
    </xf>
    <xf numFmtId="0" fontId="57" fillId="2" borderId="23" xfId="0" applyFont="1" applyFill="1" applyBorder="1" applyAlignment="1">
      <alignment horizontal="center" vertical="center" wrapText="1"/>
    </xf>
    <xf numFmtId="0" fontId="28" fillId="6" borderId="25" xfId="0" applyFont="1" applyFill="1" applyBorder="1" applyAlignment="1">
      <alignment horizontal="left" vertical="center"/>
    </xf>
    <xf numFmtId="0" fontId="43" fillId="6" borderId="14" xfId="0" applyFont="1" applyFill="1" applyBorder="1" applyAlignment="1">
      <alignment horizontal="left" vertical="center"/>
    </xf>
    <xf numFmtId="0" fontId="44" fillId="6" borderId="14" xfId="0" applyFont="1" applyFill="1" applyBorder="1" applyAlignment="1">
      <alignment horizontal="left" vertical="center"/>
    </xf>
    <xf numFmtId="0" fontId="42" fillId="6" borderId="14" xfId="0" applyFont="1" applyFill="1" applyBorder="1" applyAlignment="1">
      <alignment vertical="center"/>
    </xf>
    <xf numFmtId="0" fontId="28" fillId="6" borderId="14" xfId="0" applyFont="1" applyFill="1" applyBorder="1" applyAlignment="1">
      <alignment vertical="center" wrapText="1"/>
    </xf>
    <xf numFmtId="0" fontId="55" fillId="6" borderId="14" xfId="0" applyFont="1" applyFill="1" applyBorder="1" applyAlignment="1">
      <alignment horizontal="left" vertical="center"/>
    </xf>
    <xf numFmtId="0" fontId="46" fillId="6" borderId="14" xfId="0" applyFont="1" applyFill="1" applyBorder="1" applyAlignment="1">
      <alignment horizontal="center" vertical="center" wrapText="1"/>
    </xf>
    <xf numFmtId="0" fontId="47" fillId="6" borderId="14" xfId="0" applyFont="1" applyFill="1" applyBorder="1" applyAlignment="1">
      <alignment horizontal="center" vertical="center" wrapText="1"/>
    </xf>
    <xf numFmtId="0" fontId="51" fillId="6" borderId="26" xfId="0" applyFont="1" applyFill="1" applyBorder="1" applyAlignment="1">
      <alignment vertical="center" wrapText="1"/>
    </xf>
    <xf numFmtId="0" fontId="43" fillId="5" borderId="2" xfId="0" applyFont="1" applyFill="1" applyBorder="1" applyAlignment="1">
      <alignment horizontal="left" vertical="center"/>
    </xf>
    <xf numFmtId="0" fontId="44" fillId="5" borderId="18" xfId="0" applyFont="1" applyFill="1" applyBorder="1" applyAlignment="1">
      <alignment horizontal="left" vertical="center"/>
    </xf>
    <xf numFmtId="0" fontId="2" fillId="5" borderId="18" xfId="0" applyFont="1" applyFill="1" applyBorder="1" applyAlignment="1">
      <alignment vertical="center"/>
    </xf>
    <xf numFmtId="0" fontId="42" fillId="5" borderId="18" xfId="0" applyFont="1" applyFill="1" applyBorder="1" applyAlignment="1">
      <alignment vertical="center"/>
    </xf>
    <xf numFmtId="0" fontId="0" fillId="5" borderId="18" xfId="0" applyFill="1" applyBorder="1" applyAlignment="1">
      <alignment vertical="center" wrapText="1"/>
    </xf>
    <xf numFmtId="0" fontId="40" fillId="5" borderId="18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center" vertical="center" wrapText="1"/>
    </xf>
    <xf numFmtId="0" fontId="1" fillId="5" borderId="18" xfId="0" applyFont="1" applyFill="1" applyBorder="1" applyAlignment="1">
      <alignment horizontal="center" vertical="center" wrapText="1"/>
    </xf>
    <xf numFmtId="0" fontId="41" fillId="2" borderId="23" xfId="0" applyFont="1" applyFill="1" applyBorder="1" applyAlignment="1">
      <alignment horizontal="left" vertical="center" wrapText="1"/>
    </xf>
    <xf numFmtId="0" fontId="31" fillId="0" borderId="1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 wrapText="1"/>
    </xf>
    <xf numFmtId="0" fontId="53" fillId="0" borderId="3" xfId="0" applyFont="1" applyBorder="1" applyAlignment="1">
      <alignment horizontal="left" vertical="center" wrapText="1"/>
    </xf>
    <xf numFmtId="164" fontId="7" fillId="0" borderId="3" xfId="1" applyNumberFormat="1" applyFont="1" applyBorder="1" applyAlignment="1">
      <alignment horizontal="center" vertical="center" wrapText="1"/>
    </xf>
    <xf numFmtId="164" fontId="8" fillId="0" borderId="3" xfId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1" fillId="0" borderId="2" xfId="0" applyFont="1" applyBorder="1" applyAlignment="1">
      <alignment vertical="center" wrapText="1"/>
    </xf>
    <xf numFmtId="0" fontId="8" fillId="4" borderId="3" xfId="0" applyFont="1" applyFill="1" applyBorder="1" applyAlignment="1">
      <alignment horizontal="center" wrapText="1"/>
    </xf>
    <xf numFmtId="9" fontId="8" fillId="4" borderId="3" xfId="0" applyNumberFormat="1" applyFont="1" applyFill="1" applyBorder="1" applyAlignment="1">
      <alignment horizontal="center" wrapText="1"/>
    </xf>
    <xf numFmtId="0" fontId="53" fillId="4" borderId="3" xfId="0" applyFont="1" applyFill="1" applyBorder="1" applyAlignment="1">
      <alignment wrapText="1"/>
    </xf>
    <xf numFmtId="0" fontId="48" fillId="0" borderId="1" xfId="0" applyFont="1" applyBorder="1" applyAlignment="1">
      <alignment horizontal="center" vertical="center"/>
    </xf>
    <xf numFmtId="167" fontId="64" fillId="0" borderId="3" xfId="5" applyNumberFormat="1" applyFont="1" applyBorder="1" applyAlignment="1">
      <alignment horizontal="center" vertical="center" wrapText="1"/>
    </xf>
    <xf numFmtId="17" fontId="8" fillId="4" borderId="3" xfId="0" applyNumberFormat="1" applyFont="1" applyFill="1" applyBorder="1" applyAlignment="1">
      <alignment horizontal="center" wrapText="1"/>
    </xf>
    <xf numFmtId="164" fontId="63" fillId="0" borderId="3" xfId="1" applyNumberFormat="1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/>
    </xf>
    <xf numFmtId="0" fontId="25" fillId="0" borderId="1" xfId="0" applyFont="1" applyBorder="1" applyAlignment="1">
      <alignment vertical="center" wrapText="1"/>
    </xf>
    <xf numFmtId="0" fontId="64" fillId="0" borderId="3" xfId="0" applyFont="1" applyBorder="1" applyAlignment="1">
      <alignment horizontal="center" vertical="center" wrapText="1"/>
    </xf>
    <xf numFmtId="9" fontId="63" fillId="0" borderId="3" xfId="5" applyFont="1" applyBorder="1" applyAlignment="1">
      <alignment horizontal="center" vertical="center" wrapText="1"/>
    </xf>
    <xf numFmtId="164" fontId="53" fillId="0" borderId="3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7" fontId="50" fillId="0" borderId="1" xfId="5" applyNumberFormat="1" applyFont="1" applyBorder="1" applyAlignment="1">
      <alignment horizontal="left" vertical="center"/>
    </xf>
    <xf numFmtId="167" fontId="50" fillId="0" borderId="1" xfId="5" applyNumberFormat="1" applyFont="1" applyBorder="1" applyAlignment="1">
      <alignment horizontal="center" vertical="center"/>
    </xf>
    <xf numFmtId="0" fontId="50" fillId="0" borderId="1" xfId="0" applyFont="1" applyBorder="1" applyAlignment="1">
      <alignment vertical="center" wrapText="1"/>
    </xf>
    <xf numFmtId="0" fontId="53" fillId="6" borderId="1" xfId="0" applyFont="1" applyFill="1" applyBorder="1" applyAlignment="1">
      <alignment horizontal="left" vertical="center"/>
    </xf>
    <xf numFmtId="9" fontId="53" fillId="0" borderId="3" xfId="5" applyFont="1" applyFill="1" applyBorder="1" applyAlignment="1">
      <alignment horizontal="center" vertical="center" wrapText="1"/>
    </xf>
    <xf numFmtId="9" fontId="48" fillId="0" borderId="3" xfId="5" applyFont="1" applyBorder="1" applyAlignment="1">
      <alignment horizontal="right" vertical="center" wrapText="1"/>
    </xf>
    <xf numFmtId="164" fontId="50" fillId="0" borderId="3" xfId="1" applyNumberFormat="1" applyFont="1" applyFill="1" applyBorder="1" applyAlignment="1">
      <alignment horizontal="center" vertical="center" wrapText="1"/>
    </xf>
    <xf numFmtId="9" fontId="53" fillId="0" borderId="3" xfId="0" applyNumberFormat="1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164" fontId="53" fillId="0" borderId="3" xfId="0" applyNumberFormat="1" applyFont="1" applyBorder="1" applyAlignment="1">
      <alignment horizontal="center" vertical="center" wrapText="1"/>
    </xf>
    <xf numFmtId="0" fontId="53" fillId="0" borderId="2" xfId="0" applyFont="1" applyBorder="1" applyAlignment="1">
      <alignment vertical="center" wrapText="1"/>
    </xf>
    <xf numFmtId="0" fontId="53" fillId="0" borderId="1" xfId="0" applyFont="1" applyBorder="1" applyAlignment="1">
      <alignment vertical="center"/>
    </xf>
    <xf numFmtId="0" fontId="53" fillId="0" borderId="1" xfId="0" applyFont="1" applyBorder="1" applyAlignment="1">
      <alignment horizontal="center" vertical="center"/>
    </xf>
    <xf numFmtId="0" fontId="53" fillId="0" borderId="3" xfId="0" applyFont="1" applyBorder="1" applyAlignment="1">
      <alignment horizontal="center" vertical="center" wrapText="1"/>
    </xf>
    <xf numFmtId="0" fontId="43" fillId="6" borderId="2" xfId="0" applyFont="1" applyFill="1" applyBorder="1" applyAlignment="1">
      <alignment horizontal="left" vertical="center"/>
    </xf>
    <xf numFmtId="0" fontId="44" fillId="6" borderId="11" xfId="0" applyFont="1" applyFill="1" applyBorder="1" applyAlignment="1">
      <alignment horizontal="left" vertical="center"/>
    </xf>
    <xf numFmtId="0" fontId="42" fillId="6" borderId="11" xfId="0" applyFont="1" applyFill="1" applyBorder="1" applyAlignment="1">
      <alignment vertical="center"/>
    </xf>
    <xf numFmtId="0" fontId="28" fillId="6" borderId="11" xfId="0" applyFont="1" applyFill="1" applyBorder="1" applyAlignment="1">
      <alignment vertical="center" wrapText="1"/>
    </xf>
    <xf numFmtId="0" fontId="55" fillId="6" borderId="11" xfId="0" applyFont="1" applyFill="1" applyBorder="1" applyAlignment="1">
      <alignment horizontal="left" vertical="center"/>
    </xf>
    <xf numFmtId="0" fontId="46" fillId="6" borderId="11" xfId="0" applyFont="1" applyFill="1" applyBorder="1" applyAlignment="1">
      <alignment horizontal="center" vertical="center" wrapText="1"/>
    </xf>
    <xf numFmtId="0" fontId="47" fillId="6" borderId="11" xfId="0" applyFont="1" applyFill="1" applyBorder="1" applyAlignment="1">
      <alignment horizontal="center" vertical="center" wrapText="1"/>
    </xf>
    <xf numFmtId="0" fontId="51" fillId="6" borderId="23" xfId="0" applyFont="1" applyFill="1" applyBorder="1" applyAlignment="1">
      <alignment vertical="center" wrapText="1"/>
    </xf>
    <xf numFmtId="0" fontId="41" fillId="6" borderId="26" xfId="0" applyFont="1" applyFill="1" applyBorder="1" applyAlignment="1">
      <alignment horizontal="left" vertical="center" wrapText="1"/>
    </xf>
    <xf numFmtId="0" fontId="26" fillId="6" borderId="2" xfId="0" applyFont="1" applyFill="1" applyBorder="1" applyAlignment="1">
      <alignment vertical="center"/>
    </xf>
    <xf numFmtId="0" fontId="0" fillId="6" borderId="18" xfId="0" applyFill="1" applyBorder="1" applyAlignment="1">
      <alignment vertical="center"/>
    </xf>
    <xf numFmtId="0" fontId="0" fillId="6" borderId="18" xfId="0" applyFill="1" applyBorder="1" applyAlignment="1">
      <alignment vertical="center" wrapText="1"/>
    </xf>
    <xf numFmtId="0" fontId="40" fillId="6" borderId="18" xfId="0" applyFont="1" applyFill="1" applyBorder="1" applyAlignment="1">
      <alignment horizontal="left" vertical="center"/>
    </xf>
    <xf numFmtId="0" fontId="5" fillId="6" borderId="18" xfId="0" applyFont="1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10" fillId="0" borderId="0" xfId="2" applyAlignment="1">
      <alignment horizontal="center"/>
    </xf>
    <xf numFmtId="17" fontId="17" fillId="0" borderId="0" xfId="2" applyNumberFormat="1" applyFont="1" applyAlignment="1">
      <alignment horizontal="center"/>
    </xf>
  </cellXfs>
  <cellStyles count="6">
    <cellStyle name="Comma 2" xfId="3" xr:uid="{8F15FC3C-6817-A249-9064-0528C84A5D5F}"/>
    <cellStyle name="Currency" xfId="1" builtinId="4"/>
    <cellStyle name="Normal" xfId="0" builtinId="0"/>
    <cellStyle name="Normal 2" xfId="2" xr:uid="{060DD679-4A9D-C041-8C69-AA203D97E728}"/>
    <cellStyle name="Percent" xfId="5" builtinId="5"/>
    <cellStyle name="Percent 2" xfId="4" xr:uid="{2B63D509-610E-EE4B-8FC5-76839A15F9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g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/>
              <a:t>2022</a:t>
            </a:r>
            <a:r>
              <a:rPr lang="en-US" sz="2000" baseline="0"/>
              <a:t> WWA Expenses</a:t>
            </a:r>
            <a:endParaRPr lang="en-US" sz="20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'2023 FinResults in compile '!$C$17:$C$19</c:f>
              <c:strCache>
                <c:ptCount val="3"/>
                <c:pt idx="0">
                  <c:v>Program Services:  </c:v>
                </c:pt>
                <c:pt idx="1">
                  <c:v>Management, General Admin</c:v>
                </c:pt>
                <c:pt idx="2">
                  <c:v>Fundraising</c:v>
                </c:pt>
              </c:strCache>
            </c:strRef>
          </c:tx>
          <c:explosion val="6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010-9C49-B79D-FB92117D8AC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010-9C49-B79D-FB92117D8AC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010-9C49-B79D-FB92117D8AC1}"/>
              </c:ext>
            </c:extLst>
          </c:dPt>
          <c:cat>
            <c:strRef>
              <c:f>'2023 FinResults in compile '!$C$17:$D$19</c:f>
              <c:strCache>
                <c:ptCount val="3"/>
                <c:pt idx="0">
                  <c:v>Program Services:  </c:v>
                </c:pt>
                <c:pt idx="1">
                  <c:v>Management, General Admin</c:v>
                </c:pt>
                <c:pt idx="2">
                  <c:v>Fundraising</c:v>
                </c:pt>
              </c:strCache>
            </c:strRef>
          </c:cat>
          <c:val>
            <c:numRef>
              <c:f>'2023 FinResults in compile '!$F$17:$F$19</c:f>
              <c:numCache>
                <c:formatCode>_("$"* #,##0_);_("$"* \(#,##0\);_("$"* "-"??_);_(@_)</c:formatCode>
                <c:ptCount val="3"/>
                <c:pt idx="0">
                  <c:v>402325</c:v>
                </c:pt>
                <c:pt idx="1">
                  <c:v>27923</c:v>
                </c:pt>
                <c:pt idx="2">
                  <c:v>79091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010-9C49-B79D-FB92117D8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29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0"/>
              <a:t>2023 WWA Expenses</a:t>
            </a:r>
          </a:p>
          <a:p>
            <a:pPr>
              <a:defRPr sz="2000"/>
            </a:pPr>
            <a:endParaRPr lang="en-US" sz="2000" b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498384405303809E-2"/>
          <c:y val="0.13179017553461933"/>
          <c:w val="0.90620150341025374"/>
          <c:h val="0.60455867863965496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'2023 FinResults in compile '!$B$55</c:f>
              <c:strCache>
                <c:ptCount val="1"/>
                <c:pt idx="0">
                  <c:v>Program services</c:v>
                </c:pt>
              </c:strCache>
            </c:strRef>
          </c:tx>
          <c:spPr>
            <a:noFill/>
            <a:ln w="127000">
              <a:solidFill>
                <a:schemeClr val="bg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7.6551545089092787E-2"/>
                  <c:y val="0.42644746595345845"/>
                </c:manualLayout>
              </c:layout>
              <c:tx>
                <c:rich>
                  <a:bodyPr/>
                  <a:lstStyle/>
                  <a:p>
                    <a:fld id="{CCC46338-858C-B047-B745-A02D0F878B75}" type="SERIESNAME">
                      <a:rPr lang="en-US"/>
                      <a:pPr/>
                      <a:t>[SERIES NAME]</a:t>
                    </a:fld>
                    <a:endParaRPr lang="en-US" baseline="0"/>
                  </a:p>
                  <a:p>
                    <a:fld id="{0040A96A-E530-C143-87D5-FE9757EB3835}" type="VALUE">
                      <a:rPr lang="en-US" baseline="0"/>
                      <a:pPr/>
                      <a:t>[VALUE]</a:t>
                    </a:fld>
                    <a:endParaRPr lang="en-US"/>
                  </a:p>
                </c:rich>
              </c:tx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0-DEDE-BF41-A3C5-FE2A3AA737F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9050" cap="flat" cmpd="sng" algn="ctr">
                      <a:solidFill>
                        <a:schemeClr val="dk1"/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val>
            <c:numRef>
              <c:f>'2023 FinResults in compile '!$C$55</c:f>
              <c:numCache>
                <c:formatCode>0%</c:formatCode>
                <c:ptCount val="1"/>
                <c:pt idx="0">
                  <c:v>0.78989631659857185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DE-BF41-A3C5-FE2A3AA737F3}"/>
            </c:ext>
          </c:extLst>
        </c:ser>
        <c:ser>
          <c:idx val="1"/>
          <c:order val="1"/>
          <c:tx>
            <c:strRef>
              <c:f>'2023 FinResults in compile '!$B$56</c:f>
              <c:strCache>
                <c:ptCount val="1"/>
                <c:pt idx="0">
                  <c:v>Fundraising</c:v>
                </c:pt>
              </c:strCache>
            </c:strRef>
          </c:tx>
          <c:spPr>
            <a:noFill/>
            <a:ln w="127000">
              <a:solidFill>
                <a:schemeClr val="bg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0.21085767393558927"/>
                  <c:y val="0.39801763488989444"/>
                </c:manualLayout>
              </c:layout>
              <c:tx>
                <c:rich>
                  <a:bodyPr/>
                  <a:lstStyle/>
                  <a:p>
                    <a:fld id="{C4F86A33-9A32-364E-A7DC-46F6D742547A}" type="SERIESNAME">
                      <a:rPr lang="en-US"/>
                      <a:pPr/>
                      <a:t>[SERIES NAME]</a:t>
                    </a:fld>
                    <a:endParaRPr lang="en-US" baseline="0"/>
                  </a:p>
                  <a:p>
                    <a:r>
                      <a:rPr lang="en-US" baseline="0"/>
                      <a:t> </a:t>
                    </a:r>
                    <a:fld id="{63B09C78-AB7E-FF44-A0CF-9D9DB1BC1342}" type="VALUE">
                      <a:rPr lang="en-US" baseline="0"/>
                      <a:pPr/>
                      <a:t>[VALUE]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DEDE-BF41-A3C5-FE2A3AA737F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9050" cap="flat" cmpd="sng" algn="ctr">
                      <a:solidFill>
                        <a:schemeClr val="dk1"/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val>
            <c:numRef>
              <c:f>'2023 FinResults in compile '!$C$56</c:f>
              <c:numCache>
                <c:formatCode>0%</c:formatCode>
                <c:ptCount val="1"/>
                <c:pt idx="0">
                  <c:v>0.15528164935337763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EDE-BF41-A3C5-FE2A3AA737F3}"/>
            </c:ext>
          </c:extLst>
        </c:ser>
        <c:ser>
          <c:idx val="2"/>
          <c:order val="2"/>
          <c:tx>
            <c:strRef>
              <c:f>'2023 FinResults in compile '!$B$57</c:f>
              <c:strCache>
                <c:ptCount val="1"/>
                <c:pt idx="0">
                  <c:v>Management &amp; Administration</c:v>
                </c:pt>
              </c:strCache>
            </c:strRef>
          </c:tx>
          <c:spPr>
            <a:noFill/>
            <a:ln w="127000">
              <a:solidFill>
                <a:schemeClr val="bg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2.6433162140104098E-2"/>
                  <c:y val="0.46198475478291334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CAF7D9FE-71F5-BC4F-AA39-C5FDD26A31E5}" type="SERIESNAME">
                      <a:rPr lang="en-US" sz="1200"/>
                      <a:pPr>
                        <a:defRPr sz="1200"/>
                      </a:pPr>
                      <a:t>[SERIES NAME]</a:t>
                    </a:fld>
                    <a:endParaRPr lang="en-US" sz="1200" baseline="0"/>
                  </a:p>
                  <a:p>
                    <a:pPr>
                      <a:defRPr sz="1200"/>
                    </a:pPr>
                    <a:fld id="{36026119-96D5-CC47-950C-672EA64D6EE7}" type="VALUE">
                      <a:rPr lang="en-US" sz="1200" baseline="0"/>
                      <a:pPr>
                        <a:defRPr sz="1200"/>
                      </a:pPr>
                      <a:t>[VALUE]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DEDE-BF41-A3C5-FE2A3AA737F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9050" cap="flat" cmpd="sng" algn="ctr">
                      <a:solidFill>
                        <a:schemeClr val="dk1"/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val>
            <c:numRef>
              <c:f>'2023 FinResults in compile '!$C$57</c:f>
              <c:numCache>
                <c:formatCode>0%</c:formatCode>
                <c:ptCount val="1"/>
                <c:pt idx="0">
                  <c:v>5.4822034048050514E-2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EDE-BF41-A3C5-FE2A3AA737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756339216"/>
        <c:axId val="756562864"/>
      </c:barChart>
      <c:catAx>
        <c:axId val="75633921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56562864"/>
        <c:crosses val="autoZero"/>
        <c:auto val="1"/>
        <c:lblAlgn val="ctr"/>
        <c:lblOffset val="100"/>
        <c:noMultiLvlLbl val="0"/>
      </c:catAx>
      <c:valAx>
        <c:axId val="756562864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756339216"/>
        <c:crosses val="autoZero"/>
        <c:crossBetween val="between"/>
      </c:valAx>
      <c:spPr>
        <a:blipFill>
          <a:blip xmlns:r="http://schemas.openxmlformats.org/officeDocument/2006/relationships" r:embed="rId3">
            <a:alphaModFix amt="62000"/>
          </a:blip>
          <a:stretch>
            <a:fillRect/>
          </a:stretch>
        </a:blip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41275" cap="flat" cmpd="sng" algn="ctr">
      <a:solidFill>
        <a:schemeClr val="accent6">
          <a:lumMod val="50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0"/>
              <a:t>2023 Sources of WWA Revenue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33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6410650281618022"/>
          <c:y val="0.22963601184941571"/>
          <c:w val="0.65449227048403447"/>
          <c:h val="0.58957822365929735"/>
        </c:manualLayout>
      </c:layout>
      <c:pie3DChart>
        <c:varyColors val="1"/>
        <c:ser>
          <c:idx val="0"/>
          <c:order val="0"/>
          <c:tx>
            <c:strRef>
              <c:f>'2023 FinResults in compile '!$C$4:$C$12</c:f>
              <c:strCache>
                <c:ptCount val="9"/>
                <c:pt idx="0">
                  <c:v>Contributions</c:v>
                </c:pt>
                <c:pt idx="1">
                  <c:v>Gain on extinguishment of PPP debt</c:v>
                </c:pt>
                <c:pt idx="2">
                  <c:v>Grants and other Program Service Fees</c:v>
                </c:pt>
                <c:pt idx="3">
                  <c:v>EXPO Revenue</c:v>
                </c:pt>
                <c:pt idx="4">
                  <c:v>Event Revenue (Net)</c:v>
                </c:pt>
                <c:pt idx="5">
                  <c:v>event revenue (gross)</c:v>
                </c:pt>
                <c:pt idx="6">
                  <c:v>Less: Cost of direct benfit to donors</c:v>
                </c:pt>
                <c:pt idx="7">
                  <c:v>Other Revenue</c:v>
                </c:pt>
                <c:pt idx="8">
                  <c:v>Endowment growth - interest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EE2E-FB4B-A79F-0A97C130DBD6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EE2E-FB4B-A79F-0A97C130DBD6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5-EE2E-FB4B-A79F-0A97C130DBD6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4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4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7-EE2E-FB4B-A79F-0A97C130DBD6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5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5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9-EE2E-FB4B-A79F-0A97C130DBD6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6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6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B-EE2E-FB4B-A79F-0A97C130DBD6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D-EE2E-FB4B-A79F-0A97C130DBD6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F-EE2E-FB4B-A79F-0A97C130DBD6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1-EE2E-FB4B-A79F-0A97C130DBD6}"/>
              </c:ext>
            </c:extLst>
          </c:dPt>
          <c:cat>
            <c:strRef>
              <c:f>'2023 FinResults in compile '!$C$4:$C$12</c:f>
              <c:strCache>
                <c:ptCount val="9"/>
                <c:pt idx="0">
                  <c:v>Contributions</c:v>
                </c:pt>
                <c:pt idx="1">
                  <c:v>Gain on extinguishment of PPP debt</c:v>
                </c:pt>
                <c:pt idx="2">
                  <c:v>Grants and other Program Service Fees</c:v>
                </c:pt>
                <c:pt idx="3">
                  <c:v>EXPO Revenue</c:v>
                </c:pt>
                <c:pt idx="4">
                  <c:v>Event Revenue (Net)</c:v>
                </c:pt>
                <c:pt idx="5">
                  <c:v>event revenue (gross)</c:v>
                </c:pt>
                <c:pt idx="6">
                  <c:v>Less: Cost of direct benfit to donors</c:v>
                </c:pt>
                <c:pt idx="7">
                  <c:v>Other Revenue</c:v>
                </c:pt>
                <c:pt idx="8">
                  <c:v>Endowment growth - interest</c:v>
                </c:pt>
              </c:strCache>
            </c:strRef>
          </c:cat>
          <c:val>
            <c:numRef>
              <c:f>'2023 FinResults in compile '!$E$4:$E$12</c:f>
              <c:numCache>
                <c:formatCode>_("$"* #,##0_);_("$"* \(#,##0\);_("$"* "-"??_);_(@_)</c:formatCode>
                <c:ptCount val="9"/>
                <c:pt idx="0">
                  <c:v>39783</c:v>
                </c:pt>
                <c:pt idx="1">
                  <c:v>0</c:v>
                </c:pt>
                <c:pt idx="2">
                  <c:v>289588</c:v>
                </c:pt>
                <c:pt idx="3">
                  <c:v>70544</c:v>
                </c:pt>
                <c:pt idx="4">
                  <c:v>192632</c:v>
                </c:pt>
                <c:pt idx="5">
                  <c:v>461367</c:v>
                </c:pt>
                <c:pt idx="6">
                  <c:v>-268735</c:v>
                </c:pt>
                <c:pt idx="7">
                  <c:v>44618</c:v>
                </c:pt>
                <c:pt idx="8">
                  <c:v>11334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EE2E-FB4B-A79F-0A97C130D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2022 SOURCES OF WWA REVENUES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ln>
                <a:solidFill>
                  <a:schemeClr val="tx1"/>
                </a:solidFill>
              </a:ln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73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ln>
                      <a:solidFill>
                        <a:schemeClr val="tx1"/>
                      </a:solidFill>
                    </a:ln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'2023 FinResults in compile '!$C$4:$C$12</c:f>
              <c:strCache>
                <c:ptCount val="9"/>
                <c:pt idx="0">
                  <c:v>Contributions</c:v>
                </c:pt>
                <c:pt idx="1">
                  <c:v>Gain on extinguishment of PPP debt</c:v>
                </c:pt>
                <c:pt idx="2">
                  <c:v>Grants and other Program Service Fees</c:v>
                </c:pt>
                <c:pt idx="3">
                  <c:v>EXPO Revenue</c:v>
                </c:pt>
                <c:pt idx="4">
                  <c:v>Event Revenue (Net)</c:v>
                </c:pt>
                <c:pt idx="5">
                  <c:v>event revenue (gross)</c:v>
                </c:pt>
                <c:pt idx="6">
                  <c:v>Less: Cost of direct benfit to donors</c:v>
                </c:pt>
                <c:pt idx="7">
                  <c:v>Other Revenue</c:v>
                </c:pt>
                <c:pt idx="8">
                  <c:v>Endowment growth - interest</c:v>
                </c:pt>
              </c:strCache>
            </c:strRef>
          </c:cat>
          <c:val>
            <c:numRef>
              <c:f>'2023 FinResults in compile '!$D$4:$D$12</c:f>
            </c:numRef>
          </c:val>
          <c:extLst>
            <c:ext xmlns:c16="http://schemas.microsoft.com/office/drawing/2014/chart" uri="{C3380CC4-5D6E-409C-BE32-E72D297353CC}">
              <c16:uniqueId val="{00000000-EC8F-9546-853C-8933D66C6387}"/>
            </c:ext>
          </c:extLst>
        </c:ser>
        <c:ser>
          <c:idx val="1"/>
          <c:order val="1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2-EC8F-9546-853C-8933D66C6387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4-EC8F-9546-853C-8933D66C6387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6-EC8F-9546-853C-8933D66C6387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8-EC8F-9546-853C-8933D66C6387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A-EC8F-9546-853C-8933D66C6387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C-EC8F-9546-853C-8933D66C6387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E-EC8F-9546-853C-8933D66C6387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0-EC8F-9546-853C-8933D66C6387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2-EC8F-9546-853C-8933D66C6387}"/>
              </c:ext>
            </c:extLst>
          </c:dPt>
          <c:dLbls>
            <c:dLbl>
              <c:idx val="0"/>
              <c:layout>
                <c:manualLayout>
                  <c:x val="6.5456236342525424E-3"/>
                  <c:y val="-0.15821709898475789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C8F-9546-853C-8933D66C6387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C8F-9546-853C-8933D66C6387}"/>
                </c:ext>
              </c:extLst>
            </c:dLbl>
            <c:dLbl>
              <c:idx val="2"/>
              <c:layout>
                <c:manualLayout>
                  <c:x val="-0.14424221399973891"/>
                  <c:y val="-0.3333385003028293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C8F-9546-853C-8933D66C6387}"/>
                </c:ext>
              </c:extLst>
            </c:dLbl>
            <c:dLbl>
              <c:idx val="4"/>
              <c:layout>
                <c:manualLayout>
                  <c:x val="0.10652629500652515"/>
                  <c:y val="0.1460632634759057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ln>
                        <a:solidFill>
                          <a:sysClr val="windowText" lastClr="000000"/>
                        </a:solidFill>
                      </a:ln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C8F-9546-853C-8933D66C6387}"/>
                </c:ext>
              </c:extLst>
            </c:dLbl>
            <c:dLbl>
              <c:idx val="7"/>
              <c:layout>
                <c:manualLayout>
                  <c:x val="-3.6187435100326648E-3"/>
                  <c:y val="-7.773548351152641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EC8F-9546-853C-8933D66C6387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EC8F-9546-853C-8933D66C638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ln>
                      <a:solidFill>
                        <a:schemeClr val="tx1"/>
                      </a:solidFill>
                    </a:ln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'2023 FinResults in compile '!$C$4:$C$12</c:f>
              <c:strCache>
                <c:ptCount val="9"/>
                <c:pt idx="0">
                  <c:v>Contributions</c:v>
                </c:pt>
                <c:pt idx="1">
                  <c:v>Gain on extinguishment of PPP debt</c:v>
                </c:pt>
                <c:pt idx="2">
                  <c:v>Grants and other Program Service Fees</c:v>
                </c:pt>
                <c:pt idx="3">
                  <c:v>EXPO Revenue</c:v>
                </c:pt>
                <c:pt idx="4">
                  <c:v>Event Revenue (Net)</c:v>
                </c:pt>
                <c:pt idx="5">
                  <c:v>event revenue (gross)</c:v>
                </c:pt>
                <c:pt idx="6">
                  <c:v>Less: Cost of direct benfit to donors</c:v>
                </c:pt>
                <c:pt idx="7">
                  <c:v>Other Revenue</c:v>
                </c:pt>
                <c:pt idx="8">
                  <c:v>Endowment growth - interest</c:v>
                </c:pt>
              </c:strCache>
            </c:strRef>
          </c:cat>
          <c:val>
            <c:numRef>
              <c:f>'2023 FinResults in compile '!$F$4:$F$12</c:f>
              <c:numCache>
                <c:formatCode>_("$"* #,##0_);_("$"* \(#,##0\);_("$"* "-"??_);_(@_)</c:formatCode>
                <c:ptCount val="9"/>
                <c:pt idx="0">
                  <c:v>55091</c:v>
                </c:pt>
                <c:pt idx="1">
                  <c:v>0</c:v>
                </c:pt>
                <c:pt idx="2">
                  <c:v>209557</c:v>
                </c:pt>
                <c:pt idx="3">
                  <c:v>59046</c:v>
                </c:pt>
                <c:pt idx="4">
                  <c:v>243665</c:v>
                </c:pt>
                <c:pt idx="5">
                  <c:v>547966</c:v>
                </c:pt>
                <c:pt idx="6">
                  <c:v>-304301</c:v>
                </c:pt>
                <c:pt idx="7">
                  <c:v>32334</c:v>
                </c:pt>
                <c:pt idx="8">
                  <c:v>1402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EC8F-9546-853C-8933D66C6387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n>
            <a:solidFill>
              <a:schemeClr val="tx1"/>
            </a:solidFill>
          </a:ln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5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3276600</xdr:colOff>
      <xdr:row>126</xdr:row>
      <xdr:rowOff>279400</xdr:rowOff>
    </xdr:from>
    <xdr:to>
      <xdr:col>10</xdr:col>
      <xdr:colOff>6753816</xdr:colOff>
      <xdr:row>134</xdr:row>
      <xdr:rowOff>273133</xdr:rowOff>
    </xdr:to>
    <xdr:pic>
      <xdr:nvPicPr>
        <xdr:cNvPr id="3" name="Picture 2" descr="Timeline&#10;&#10;Description automatically generated with low confidence">
          <a:extLst>
            <a:ext uri="{FF2B5EF4-FFF2-40B4-BE49-F238E27FC236}">
              <a16:creationId xmlns:a16="http://schemas.microsoft.com/office/drawing/2014/main" id="{39FDCF4F-1A95-CC4A-9E0F-DFD4BCD0B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27400" y="12522200"/>
          <a:ext cx="3477216" cy="24321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28</xdr:row>
      <xdr:rowOff>0</xdr:rowOff>
    </xdr:from>
    <xdr:to>
      <xdr:col>13</xdr:col>
      <xdr:colOff>132772</xdr:colOff>
      <xdr:row>50</xdr:row>
      <xdr:rowOff>160714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6AFF4E8-8D40-C44D-9A18-39439DFBE6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1092902</xdr:colOff>
      <xdr:row>59</xdr:row>
      <xdr:rowOff>38216</xdr:rowOff>
    </xdr:from>
    <xdr:to>
      <xdr:col>8</xdr:col>
      <xdr:colOff>431102</xdr:colOff>
      <xdr:row>77</xdr:row>
      <xdr:rowOff>46605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B020DF2-DC01-1B4C-AA21-20F7D9DC37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778310</xdr:colOff>
      <xdr:row>28</xdr:row>
      <xdr:rowOff>23303</xdr:rowOff>
    </xdr:from>
    <xdr:to>
      <xdr:col>7</xdr:col>
      <xdr:colOff>419450</xdr:colOff>
      <xdr:row>52</xdr:row>
      <xdr:rowOff>81560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8FB3761-2750-D34B-9E57-384C84D268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174171</xdr:colOff>
      <xdr:row>26</xdr:row>
      <xdr:rowOff>169333</xdr:rowOff>
    </xdr:from>
    <xdr:to>
      <xdr:col>26</xdr:col>
      <xdr:colOff>124882</xdr:colOff>
      <xdr:row>48</xdr:row>
      <xdr:rowOff>101601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188920C-C826-0743-8BA6-F7011DD7CF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N%20KPS%20DEC%202005%20Rev1.0%20After%20680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ruceross\Documents\2%20-%20Ross%20-%20Professional\4%20-%20WWA\WWA1%20-%20Organization\F%20-%20Financial%20Results\2023%20Financial%20Information\2023%20compliance%20with%20BBB%20standard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9 P&amp;L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BF852-38E3-EA4E-A44E-E0AD391E61B9}">
  <sheetPr>
    <outlinePr summaryBelow="0"/>
    <pageSetUpPr fitToPage="1"/>
  </sheetPr>
  <dimension ref="A1:ER125"/>
  <sheetViews>
    <sheetView tabSelected="1" zoomScaleNormal="90" workbookViewId="0">
      <pane ySplit="4" topLeftCell="A5" activePane="bottomLeft" state="frozen"/>
      <selection pane="bottomLeft" activeCell="E2" sqref="E2"/>
    </sheetView>
  </sheetViews>
  <sheetFormatPr defaultColWidth="10.796875" defaultRowHeight="23.4" outlineLevelRow="2" x14ac:dyDescent="0.3"/>
  <cols>
    <col min="1" max="2" width="4.796875" style="137" customWidth="1"/>
    <col min="3" max="3" width="7.19921875" style="136" customWidth="1"/>
    <col min="4" max="4" width="6.69921875" style="123" customWidth="1"/>
    <col min="5" max="5" width="72.296875" style="81" customWidth="1"/>
    <col min="6" max="6" width="24" style="153" customWidth="1"/>
    <col min="7" max="7" width="14" style="84" hidden="1" customWidth="1"/>
    <col min="8" max="10" width="14" style="83" hidden="1" customWidth="1"/>
    <col min="11" max="11" width="93.69921875" style="179" customWidth="1"/>
    <col min="12" max="16384" width="10.796875" style="82"/>
  </cols>
  <sheetData>
    <row r="1" spans="1:148" s="79" customFormat="1" x14ac:dyDescent="0.3">
      <c r="A1" s="138"/>
      <c r="B1" s="138"/>
      <c r="C1" s="135"/>
      <c r="D1" s="122"/>
      <c r="E1" s="78"/>
      <c r="F1" s="151"/>
      <c r="G1" s="80"/>
      <c r="H1" s="80"/>
      <c r="I1" s="80"/>
      <c r="J1" s="80"/>
      <c r="K1" s="177"/>
    </row>
    <row r="2" spans="1:148" s="169" customFormat="1" ht="31.2" x14ac:dyDescent="0.3">
      <c r="A2" s="163" t="s">
        <v>370</v>
      </c>
      <c r="B2" s="163"/>
      <c r="C2" s="164"/>
      <c r="D2" s="165"/>
      <c r="E2" s="166"/>
      <c r="F2" s="167"/>
      <c r="G2" s="168"/>
      <c r="H2" s="168"/>
      <c r="I2" s="168"/>
      <c r="J2" s="168"/>
      <c r="K2" s="177"/>
    </row>
    <row r="3" spans="1:148" s="169" customFormat="1" ht="31.2" x14ac:dyDescent="0.3">
      <c r="A3" s="163" t="s">
        <v>369</v>
      </c>
      <c r="B3" s="163"/>
      <c r="C3" s="164"/>
      <c r="D3" s="165"/>
      <c r="E3" s="166"/>
      <c r="F3" s="165"/>
      <c r="G3" s="168"/>
      <c r="H3" s="168"/>
      <c r="I3" s="168"/>
      <c r="J3" s="168"/>
      <c r="K3" s="150"/>
    </row>
    <row r="4" spans="1:148" s="162" customFormat="1" ht="25.8" x14ac:dyDescent="0.3">
      <c r="A4" s="159"/>
      <c r="B4" s="160"/>
      <c r="C4" s="159" t="s">
        <v>21</v>
      </c>
      <c r="D4" s="160"/>
      <c r="E4" s="160"/>
      <c r="F4" s="161"/>
      <c r="G4" s="160"/>
      <c r="H4" s="160"/>
      <c r="I4" s="160"/>
      <c r="J4" s="160"/>
      <c r="K4" s="150"/>
    </row>
    <row r="5" spans="1:148" s="162" customFormat="1" ht="25.8" x14ac:dyDescent="0.3">
      <c r="A5" s="201"/>
      <c r="B5" s="201"/>
      <c r="C5" s="202"/>
      <c r="D5" s="203" t="s">
        <v>22</v>
      </c>
      <c r="E5" s="204"/>
      <c r="F5" s="205" t="s">
        <v>336</v>
      </c>
      <c r="G5" s="206">
        <v>2023</v>
      </c>
      <c r="H5" s="206">
        <v>2024</v>
      </c>
      <c r="I5" s="206">
        <v>2025</v>
      </c>
      <c r="J5" s="206">
        <v>2026</v>
      </c>
      <c r="K5" s="224" t="s">
        <v>348</v>
      </c>
    </row>
    <row r="6" spans="1:148" s="133" customFormat="1" x14ac:dyDescent="0.3">
      <c r="A6" s="216" t="s">
        <v>297</v>
      </c>
      <c r="B6" s="217" t="s">
        <v>372</v>
      </c>
      <c r="C6" s="218"/>
      <c r="D6" s="219"/>
      <c r="E6" s="220"/>
      <c r="F6" s="221"/>
      <c r="G6" s="222"/>
      <c r="H6" s="223"/>
      <c r="I6" s="223"/>
      <c r="J6" s="223"/>
      <c r="K6" s="176"/>
      <c r="L6" s="200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82"/>
      <c r="EP6" s="82"/>
      <c r="EQ6" s="82"/>
      <c r="ER6" s="82"/>
    </row>
    <row r="7" spans="1:148" s="146" customFormat="1" x14ac:dyDescent="0.3">
      <c r="A7" s="207"/>
      <c r="B7" s="208" t="s">
        <v>303</v>
      </c>
      <c r="C7" s="209" t="s">
        <v>374</v>
      </c>
      <c r="D7" s="210"/>
      <c r="E7" s="211"/>
      <c r="F7" s="212"/>
      <c r="G7" s="213"/>
      <c r="H7" s="214"/>
      <c r="I7" s="214"/>
      <c r="J7" s="214"/>
      <c r="K7" s="215"/>
      <c r="L7" s="183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2"/>
      <c r="AH7" s="132"/>
      <c r="AI7" s="132"/>
      <c r="AJ7" s="132"/>
      <c r="AK7" s="132"/>
      <c r="AL7" s="132"/>
      <c r="AM7" s="132"/>
      <c r="AN7" s="132"/>
      <c r="AO7" s="132"/>
      <c r="AP7" s="132"/>
      <c r="AQ7" s="132"/>
      <c r="AR7" s="132"/>
      <c r="AS7" s="132"/>
      <c r="AT7" s="132"/>
      <c r="AU7" s="132"/>
      <c r="AV7" s="132"/>
      <c r="AW7" s="132"/>
      <c r="AX7" s="132"/>
      <c r="AY7" s="132"/>
      <c r="AZ7" s="132"/>
      <c r="BA7" s="132"/>
      <c r="BB7" s="132"/>
      <c r="BC7" s="132"/>
      <c r="BD7" s="132"/>
      <c r="BE7" s="132"/>
      <c r="BF7" s="132"/>
      <c r="BG7" s="132"/>
      <c r="BH7" s="132"/>
      <c r="BI7" s="132"/>
      <c r="BJ7" s="132"/>
      <c r="BK7" s="132"/>
      <c r="BL7" s="132"/>
      <c r="BM7" s="132"/>
      <c r="BN7" s="132"/>
      <c r="BO7" s="132"/>
      <c r="BP7" s="132"/>
      <c r="BQ7" s="132"/>
      <c r="BR7" s="132"/>
      <c r="BS7" s="132"/>
      <c r="BT7" s="132"/>
      <c r="BU7" s="132"/>
      <c r="BV7" s="132"/>
      <c r="BW7" s="132"/>
      <c r="BX7" s="132"/>
      <c r="BY7" s="132"/>
      <c r="BZ7" s="132"/>
      <c r="CA7" s="132"/>
      <c r="CB7" s="132"/>
      <c r="CC7" s="132"/>
      <c r="CD7" s="132"/>
      <c r="CE7" s="132"/>
      <c r="CF7" s="132"/>
      <c r="CG7" s="132"/>
      <c r="CH7" s="132"/>
      <c r="CI7" s="132"/>
      <c r="CJ7" s="132"/>
      <c r="CK7" s="132"/>
      <c r="CL7" s="132"/>
      <c r="CM7" s="132"/>
      <c r="CN7" s="132"/>
      <c r="CO7" s="132"/>
      <c r="CP7" s="132"/>
      <c r="CQ7" s="132"/>
      <c r="CR7" s="132"/>
      <c r="CS7" s="132"/>
      <c r="CT7" s="132"/>
      <c r="CU7" s="132"/>
      <c r="CV7" s="132"/>
      <c r="CW7" s="132"/>
      <c r="CX7" s="132"/>
      <c r="CY7" s="132"/>
      <c r="CZ7" s="132"/>
      <c r="DA7" s="132"/>
      <c r="DB7" s="132"/>
      <c r="DC7" s="132"/>
      <c r="DD7" s="132"/>
      <c r="DE7" s="132"/>
      <c r="DF7" s="132"/>
      <c r="DG7" s="132"/>
      <c r="DH7" s="132"/>
      <c r="DI7" s="132"/>
      <c r="DJ7" s="132"/>
      <c r="DK7" s="132"/>
      <c r="DL7" s="132"/>
      <c r="DM7" s="132"/>
      <c r="DN7" s="132"/>
      <c r="DO7" s="132"/>
      <c r="DP7" s="132"/>
      <c r="DQ7" s="132"/>
      <c r="DR7" s="132"/>
      <c r="DS7" s="132"/>
      <c r="DT7" s="132"/>
      <c r="DU7" s="132"/>
      <c r="DV7" s="132"/>
      <c r="DW7" s="132"/>
      <c r="DX7" s="132"/>
      <c r="DY7" s="132"/>
      <c r="DZ7" s="132"/>
      <c r="EA7" s="132"/>
      <c r="EB7" s="132"/>
      <c r="EC7" s="132"/>
      <c r="ED7" s="132"/>
      <c r="EE7" s="132"/>
      <c r="EF7" s="132"/>
      <c r="EG7" s="132"/>
      <c r="EH7" s="132"/>
      <c r="EI7" s="132"/>
      <c r="EJ7" s="132"/>
      <c r="EK7" s="132"/>
      <c r="EL7" s="132"/>
      <c r="EM7" s="132"/>
      <c r="EN7" s="132"/>
      <c r="EO7" s="132"/>
      <c r="EP7" s="132"/>
      <c r="EQ7" s="132"/>
      <c r="ER7" s="132"/>
    </row>
    <row r="8" spans="1:148" s="144" customFormat="1" collapsed="1" x14ac:dyDescent="0.3">
      <c r="A8" s="139"/>
      <c r="B8" s="139"/>
      <c r="C8" s="148">
        <v>1</v>
      </c>
      <c r="D8" s="145" t="s">
        <v>376</v>
      </c>
      <c r="E8" s="141"/>
      <c r="F8" s="152" t="s">
        <v>33</v>
      </c>
      <c r="G8" s="142"/>
      <c r="H8" s="143"/>
      <c r="I8" s="143"/>
      <c r="J8" s="143"/>
      <c r="K8" s="178" t="s">
        <v>340</v>
      </c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2"/>
      <c r="CT8" s="82"/>
      <c r="CU8" s="82"/>
      <c r="CV8" s="82"/>
      <c r="CW8" s="82"/>
      <c r="CX8" s="82"/>
      <c r="CY8" s="82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2"/>
      <c r="EM8" s="82"/>
      <c r="EN8" s="82"/>
      <c r="EO8" s="82"/>
      <c r="EP8" s="82"/>
      <c r="EQ8" s="82"/>
      <c r="ER8" s="82"/>
    </row>
    <row r="9" spans="1:148" s="120" customFormat="1" ht="27" hidden="1" customHeight="1" outlineLevel="1" x14ac:dyDescent="0.3">
      <c r="A9" s="153"/>
      <c r="B9" s="153"/>
      <c r="C9" s="156"/>
      <c r="D9" s="156" t="s">
        <v>215</v>
      </c>
      <c r="E9" s="2" t="s">
        <v>7</v>
      </c>
      <c r="F9" s="153"/>
      <c r="G9" s="129"/>
      <c r="H9" s="130"/>
      <c r="I9" s="130"/>
      <c r="J9" s="130"/>
      <c r="K9" s="131" t="s">
        <v>305</v>
      </c>
    </row>
    <row r="10" spans="1:148" s="120" customFormat="1" ht="27" hidden="1" customHeight="1" outlineLevel="1" x14ac:dyDescent="0.3">
      <c r="A10" s="153"/>
      <c r="B10" s="153"/>
      <c r="C10" s="156"/>
      <c r="D10" s="156" t="s">
        <v>213</v>
      </c>
      <c r="E10" s="2" t="s">
        <v>8</v>
      </c>
      <c r="F10" s="153"/>
      <c r="G10" s="129"/>
      <c r="H10" s="130"/>
      <c r="I10" s="130"/>
      <c r="J10" s="130"/>
      <c r="K10" s="131" t="s">
        <v>341</v>
      </c>
    </row>
    <row r="11" spans="1:148" s="120" customFormat="1" ht="36" hidden="1" outlineLevel="1" x14ac:dyDescent="0.3">
      <c r="A11" s="153"/>
      <c r="B11" s="153"/>
      <c r="C11" s="156"/>
      <c r="D11" s="156" t="s">
        <v>212</v>
      </c>
      <c r="E11" s="2" t="s">
        <v>9</v>
      </c>
      <c r="F11" s="153"/>
      <c r="G11" s="129"/>
      <c r="H11" s="130"/>
      <c r="I11" s="130"/>
      <c r="J11" s="130"/>
      <c r="K11" s="131" t="s">
        <v>305</v>
      </c>
    </row>
    <row r="12" spans="1:148" s="120" customFormat="1" ht="36" hidden="1" outlineLevel="1" x14ac:dyDescent="0.3">
      <c r="A12" s="153"/>
      <c r="B12" s="153"/>
      <c r="C12" s="156"/>
      <c r="D12" s="230" t="s">
        <v>292</v>
      </c>
      <c r="E12" s="231" t="s">
        <v>258</v>
      </c>
      <c r="F12" s="153"/>
      <c r="G12" s="129"/>
      <c r="H12" s="130"/>
      <c r="I12" s="130"/>
      <c r="J12" s="130"/>
      <c r="K12" s="131" t="s">
        <v>306</v>
      </c>
    </row>
    <row r="13" spans="1:148" s="120" customFormat="1" ht="36" hidden="1" outlineLevel="1" x14ac:dyDescent="0.3">
      <c r="A13" s="153"/>
      <c r="B13" s="153"/>
      <c r="C13" s="156"/>
      <c r="D13" s="230" t="s">
        <v>293</v>
      </c>
      <c r="E13" s="231" t="s">
        <v>342</v>
      </c>
      <c r="F13" s="153"/>
      <c r="G13" s="129"/>
      <c r="H13" s="130"/>
      <c r="I13" s="130"/>
      <c r="J13" s="130"/>
      <c r="K13" s="131" t="s">
        <v>343</v>
      </c>
    </row>
    <row r="14" spans="1:148" s="133" customFormat="1" x14ac:dyDescent="0.3">
      <c r="A14" s="216" t="s">
        <v>298</v>
      </c>
      <c r="B14" s="217" t="s">
        <v>371</v>
      </c>
      <c r="C14" s="218"/>
      <c r="D14" s="219"/>
      <c r="E14" s="220"/>
      <c r="F14" s="221"/>
      <c r="G14" s="222"/>
      <c r="H14" s="223"/>
      <c r="I14" s="223"/>
      <c r="J14" s="223"/>
      <c r="K14" s="176"/>
      <c r="L14" s="200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2"/>
      <c r="CT14" s="82"/>
      <c r="CU14" s="82"/>
      <c r="CV14" s="82"/>
      <c r="CW14" s="82"/>
      <c r="CX14" s="82"/>
      <c r="CY14" s="82"/>
      <c r="CZ14" s="82"/>
      <c r="DA14" s="82"/>
      <c r="DB14" s="82"/>
      <c r="DC14" s="82"/>
      <c r="DD14" s="82"/>
      <c r="DE14" s="82"/>
      <c r="DF14" s="82"/>
      <c r="DG14" s="82"/>
      <c r="DH14" s="82"/>
      <c r="DI14" s="82"/>
      <c r="DJ14" s="82"/>
      <c r="DK14" s="82"/>
      <c r="DL14" s="82"/>
      <c r="DM14" s="82"/>
      <c r="DN14" s="82"/>
      <c r="DO14" s="82"/>
      <c r="DP14" s="82"/>
      <c r="DQ14" s="82"/>
      <c r="DR14" s="82"/>
      <c r="DS14" s="82"/>
      <c r="DT14" s="82"/>
      <c r="DU14" s="82"/>
      <c r="DV14" s="82"/>
      <c r="DW14" s="82"/>
      <c r="DX14" s="82"/>
      <c r="DY14" s="82"/>
      <c r="DZ14" s="82"/>
      <c r="EA14" s="82"/>
      <c r="EB14" s="82"/>
      <c r="EC14" s="82"/>
      <c r="ED14" s="82"/>
      <c r="EE14" s="82"/>
      <c r="EF14" s="82"/>
      <c r="EG14" s="82"/>
      <c r="EH14" s="82"/>
      <c r="EI14" s="82"/>
      <c r="EJ14" s="82"/>
      <c r="EK14" s="82"/>
      <c r="EL14" s="82"/>
      <c r="EM14" s="82"/>
      <c r="EN14" s="82"/>
      <c r="EO14" s="82"/>
      <c r="EP14" s="82"/>
      <c r="EQ14" s="82"/>
      <c r="ER14" s="82"/>
    </row>
    <row r="15" spans="1:148" s="146" customFormat="1" x14ac:dyDescent="0.3">
      <c r="A15" s="192"/>
      <c r="B15" s="193" t="s">
        <v>303</v>
      </c>
      <c r="C15" s="260" t="s">
        <v>364</v>
      </c>
      <c r="D15" s="261"/>
      <c r="E15" s="262"/>
      <c r="F15" s="263"/>
      <c r="G15" s="264"/>
      <c r="H15" s="265"/>
      <c r="I15" s="265"/>
      <c r="J15" s="265"/>
      <c r="K15" s="266"/>
      <c r="L15" s="183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  <c r="AK15" s="132"/>
      <c r="AL15" s="132"/>
      <c r="AM15" s="132"/>
      <c r="AN15" s="132"/>
      <c r="AO15" s="132"/>
      <c r="AP15" s="132"/>
      <c r="AQ15" s="132"/>
      <c r="AR15" s="132"/>
      <c r="AS15" s="132"/>
      <c r="AT15" s="132"/>
      <c r="AU15" s="132"/>
      <c r="AV15" s="132"/>
      <c r="AW15" s="132"/>
      <c r="AX15" s="132"/>
      <c r="AY15" s="132"/>
      <c r="AZ15" s="132"/>
      <c r="BA15" s="132"/>
      <c r="BB15" s="132"/>
      <c r="BC15" s="132"/>
      <c r="BD15" s="132"/>
      <c r="BE15" s="132"/>
      <c r="BF15" s="132"/>
      <c r="BG15" s="132"/>
      <c r="BH15" s="132"/>
      <c r="BI15" s="132"/>
      <c r="BJ15" s="132"/>
      <c r="BK15" s="132"/>
      <c r="BL15" s="132"/>
      <c r="BM15" s="132"/>
      <c r="BN15" s="132"/>
      <c r="BO15" s="132"/>
      <c r="BP15" s="132"/>
      <c r="BQ15" s="132"/>
      <c r="BR15" s="132"/>
      <c r="BS15" s="132"/>
      <c r="BT15" s="132"/>
      <c r="BU15" s="132"/>
      <c r="BV15" s="132"/>
      <c r="BW15" s="132"/>
      <c r="BX15" s="132"/>
      <c r="BY15" s="132"/>
      <c r="BZ15" s="132"/>
      <c r="CA15" s="132"/>
      <c r="CB15" s="132"/>
      <c r="CC15" s="132"/>
      <c r="CD15" s="132"/>
      <c r="CE15" s="132"/>
      <c r="CF15" s="132"/>
      <c r="CG15" s="132"/>
      <c r="CH15" s="132"/>
      <c r="CI15" s="132"/>
      <c r="CJ15" s="132"/>
      <c r="CK15" s="132"/>
      <c r="CL15" s="132"/>
      <c r="CM15" s="132"/>
      <c r="CN15" s="132"/>
      <c r="CO15" s="132"/>
      <c r="CP15" s="132"/>
      <c r="CQ15" s="132"/>
      <c r="CR15" s="132"/>
      <c r="CS15" s="132"/>
      <c r="CT15" s="132"/>
      <c r="CU15" s="132"/>
      <c r="CV15" s="132"/>
      <c r="CW15" s="132"/>
      <c r="CX15" s="132"/>
      <c r="CY15" s="132"/>
      <c r="CZ15" s="132"/>
      <c r="DA15" s="132"/>
      <c r="DB15" s="132"/>
      <c r="DC15" s="132"/>
      <c r="DD15" s="132"/>
      <c r="DE15" s="132"/>
      <c r="DF15" s="132"/>
      <c r="DG15" s="132"/>
      <c r="DH15" s="132"/>
      <c r="DI15" s="132"/>
      <c r="DJ15" s="132"/>
      <c r="DK15" s="132"/>
      <c r="DL15" s="132"/>
      <c r="DM15" s="132"/>
      <c r="DN15" s="132"/>
      <c r="DO15" s="132"/>
      <c r="DP15" s="132"/>
      <c r="DQ15" s="132"/>
      <c r="DR15" s="132"/>
      <c r="DS15" s="132"/>
      <c r="DT15" s="132"/>
      <c r="DU15" s="132"/>
      <c r="DV15" s="132"/>
      <c r="DW15" s="132"/>
      <c r="DX15" s="132"/>
      <c r="DY15" s="132"/>
      <c r="DZ15" s="132"/>
      <c r="EA15" s="132"/>
      <c r="EB15" s="132"/>
      <c r="EC15" s="132"/>
      <c r="ED15" s="132"/>
      <c r="EE15" s="132"/>
      <c r="EF15" s="132"/>
      <c r="EG15" s="132"/>
      <c r="EH15" s="132"/>
      <c r="EI15" s="132"/>
      <c r="EJ15" s="132"/>
      <c r="EK15" s="132"/>
      <c r="EL15" s="132"/>
      <c r="EM15" s="132"/>
      <c r="EN15" s="132"/>
      <c r="EO15" s="132"/>
      <c r="EP15" s="132"/>
      <c r="EQ15" s="132"/>
      <c r="ER15" s="132"/>
    </row>
    <row r="16" spans="1:148" s="144" customFormat="1" x14ac:dyDescent="0.3">
      <c r="A16" s="139"/>
      <c r="B16" s="259"/>
      <c r="C16" s="268" t="s">
        <v>5</v>
      </c>
      <c r="D16" s="269"/>
      <c r="E16" s="270"/>
      <c r="F16" s="271"/>
      <c r="G16" s="272"/>
      <c r="H16" s="273"/>
      <c r="I16" s="273"/>
      <c r="J16" s="273"/>
      <c r="K16" s="178"/>
      <c r="L16" s="200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2"/>
      <c r="DA16" s="82"/>
      <c r="DB16" s="82"/>
      <c r="DC16" s="82"/>
      <c r="DD16" s="82"/>
      <c r="DE16" s="82"/>
      <c r="DF16" s="82"/>
      <c r="DG16" s="82"/>
      <c r="DH16" s="82"/>
      <c r="DI16" s="82"/>
      <c r="DJ16" s="82"/>
      <c r="DK16" s="82"/>
      <c r="DL16" s="82"/>
      <c r="DM16" s="82"/>
      <c r="DN16" s="82"/>
      <c r="DO16" s="82"/>
      <c r="DP16" s="82"/>
      <c r="DQ16" s="82"/>
      <c r="DR16" s="82"/>
      <c r="DS16" s="82"/>
      <c r="DT16" s="82"/>
      <c r="DU16" s="82"/>
      <c r="DV16" s="82"/>
      <c r="DW16" s="82"/>
      <c r="DX16" s="82"/>
      <c r="DY16" s="82"/>
      <c r="DZ16" s="82"/>
      <c r="EA16" s="82"/>
      <c r="EB16" s="82"/>
      <c r="EC16" s="82"/>
      <c r="ED16" s="82"/>
      <c r="EE16" s="82"/>
      <c r="EF16" s="82"/>
      <c r="EG16" s="82"/>
      <c r="EH16" s="82"/>
      <c r="EI16" s="82"/>
      <c r="EJ16" s="82"/>
      <c r="EK16" s="82"/>
      <c r="EL16" s="82"/>
      <c r="EM16" s="82"/>
      <c r="EN16" s="82"/>
      <c r="EO16" s="82"/>
      <c r="EP16" s="82"/>
      <c r="EQ16" s="82"/>
      <c r="ER16" s="82"/>
    </row>
    <row r="17" spans="1:148" s="144" customFormat="1" collapsed="1" x14ac:dyDescent="0.3">
      <c r="A17" s="139"/>
      <c r="B17" s="139"/>
      <c r="C17" s="185">
        <v>1</v>
      </c>
      <c r="D17" s="186" t="s">
        <v>338</v>
      </c>
      <c r="E17" s="187"/>
      <c r="F17" s="188" t="s">
        <v>25</v>
      </c>
      <c r="G17" s="189"/>
      <c r="H17" s="190"/>
      <c r="I17" s="190"/>
      <c r="J17" s="190"/>
      <c r="K17" s="267" t="s">
        <v>48</v>
      </c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/>
      <c r="CU17" s="82"/>
      <c r="CV17" s="82"/>
      <c r="CW17" s="82"/>
      <c r="CX17" s="82"/>
      <c r="CY17" s="82"/>
      <c r="CZ17" s="82"/>
      <c r="DA17" s="82"/>
      <c r="DB17" s="82"/>
      <c r="DC17" s="82"/>
      <c r="DD17" s="82"/>
      <c r="DE17" s="82"/>
      <c r="DF17" s="82"/>
      <c r="DG17" s="82"/>
      <c r="DH17" s="82"/>
      <c r="DI17" s="82"/>
      <c r="DJ17" s="82"/>
      <c r="DK17" s="82"/>
      <c r="DL17" s="82"/>
      <c r="DM17" s="82"/>
      <c r="DN17" s="82"/>
      <c r="DO17" s="82"/>
      <c r="DP17" s="82"/>
      <c r="DQ17" s="82"/>
      <c r="DR17" s="82"/>
      <c r="DS17" s="82"/>
      <c r="DT17" s="82"/>
      <c r="DU17" s="82"/>
      <c r="DV17" s="82"/>
      <c r="DW17" s="82"/>
      <c r="DX17" s="82"/>
      <c r="DY17" s="82"/>
      <c r="DZ17" s="82"/>
      <c r="EA17" s="82"/>
      <c r="EB17" s="82"/>
      <c r="EC17" s="82"/>
      <c r="ED17" s="82"/>
      <c r="EE17" s="82"/>
      <c r="EF17" s="82"/>
      <c r="EG17" s="82"/>
      <c r="EH17" s="82"/>
      <c r="EI17" s="82"/>
      <c r="EJ17" s="82"/>
      <c r="EK17" s="82"/>
      <c r="EL17" s="82"/>
      <c r="EM17" s="82"/>
      <c r="EN17" s="82"/>
      <c r="EO17" s="82"/>
      <c r="EP17" s="82"/>
      <c r="EQ17" s="82"/>
      <c r="ER17" s="82"/>
    </row>
    <row r="18" spans="1:148" s="120" customFormat="1" ht="36" hidden="1" outlineLevel="1" x14ac:dyDescent="0.3">
      <c r="A18" s="153"/>
      <c r="B18" s="153"/>
      <c r="C18" s="156"/>
      <c r="D18" s="156" t="s">
        <v>215</v>
      </c>
      <c r="E18" s="2" t="s">
        <v>0</v>
      </c>
      <c r="F18" s="153" t="s">
        <v>289</v>
      </c>
      <c r="G18" s="129">
        <v>70</v>
      </c>
      <c r="H18" s="130">
        <v>40</v>
      </c>
      <c r="I18" s="130">
        <f>H18</f>
        <v>40</v>
      </c>
      <c r="J18" s="130">
        <f>I18</f>
        <v>40</v>
      </c>
      <c r="K18" s="158" t="s">
        <v>174</v>
      </c>
    </row>
    <row r="19" spans="1:148" s="120" customFormat="1" ht="36" hidden="1" outlineLevel="1" x14ac:dyDescent="0.3">
      <c r="A19" s="153"/>
      <c r="B19" s="153"/>
      <c r="C19" s="156"/>
      <c r="D19" s="156" t="s">
        <v>213</v>
      </c>
      <c r="E19" s="2" t="s">
        <v>1</v>
      </c>
      <c r="F19" s="153" t="s">
        <v>289</v>
      </c>
      <c r="G19" s="129">
        <v>0</v>
      </c>
      <c r="H19" s="130">
        <v>200</v>
      </c>
      <c r="I19" s="130">
        <v>300</v>
      </c>
      <c r="J19" s="130">
        <v>350</v>
      </c>
      <c r="K19" s="158" t="s">
        <v>182</v>
      </c>
    </row>
    <row r="20" spans="1:148" s="120" customFormat="1" ht="18" hidden="1" outlineLevel="1" x14ac:dyDescent="0.3">
      <c r="A20" s="153"/>
      <c r="B20" s="153"/>
      <c r="C20" s="156"/>
      <c r="D20" s="156" t="s">
        <v>212</v>
      </c>
      <c r="E20" s="2" t="s">
        <v>185</v>
      </c>
      <c r="F20" s="153" t="s">
        <v>289</v>
      </c>
      <c r="G20" s="129" t="s">
        <v>189</v>
      </c>
      <c r="H20" s="130" t="s">
        <v>190</v>
      </c>
      <c r="I20" s="130" t="s">
        <v>192</v>
      </c>
      <c r="J20" s="130" t="s">
        <v>191</v>
      </c>
      <c r="K20" s="158" t="s">
        <v>255</v>
      </c>
    </row>
    <row r="21" spans="1:148" s="120" customFormat="1" ht="18" hidden="1" outlineLevel="1" x14ac:dyDescent="0.3">
      <c r="A21" s="153"/>
      <c r="B21" s="153"/>
      <c r="C21" s="156"/>
      <c r="D21" s="156" t="s">
        <v>292</v>
      </c>
      <c r="E21" s="2" t="s">
        <v>186</v>
      </c>
      <c r="F21" s="153" t="s">
        <v>25</v>
      </c>
      <c r="G21" s="129">
        <v>1.5</v>
      </c>
      <c r="H21" s="130">
        <v>1.2</v>
      </c>
      <c r="I21" s="130">
        <v>1.5</v>
      </c>
      <c r="J21" s="130">
        <v>2.5</v>
      </c>
      <c r="K21" s="158" t="s">
        <v>179</v>
      </c>
    </row>
    <row r="22" spans="1:148" s="120" customFormat="1" ht="54" hidden="1" outlineLevel="1" x14ac:dyDescent="0.3">
      <c r="A22" s="153"/>
      <c r="B22" s="153"/>
      <c r="C22" s="156"/>
      <c r="D22" s="156" t="s">
        <v>293</v>
      </c>
      <c r="E22" s="2" t="s">
        <v>2</v>
      </c>
      <c r="F22" s="153" t="s">
        <v>25</v>
      </c>
      <c r="G22" s="228">
        <f>57000+6500+10000+7000+3000</f>
        <v>83500</v>
      </c>
      <c r="H22" s="229">
        <f>57000+6500+10000+50000</f>
        <v>123500</v>
      </c>
      <c r="I22" s="229">
        <f>57000+6500+10000+75000</f>
        <v>148500</v>
      </c>
      <c r="J22" s="229">
        <f>57000+6500+10000+75000</f>
        <v>148500</v>
      </c>
      <c r="K22" s="131" t="s">
        <v>181</v>
      </c>
    </row>
    <row r="23" spans="1:148" s="120" customFormat="1" ht="54" hidden="1" outlineLevel="1" x14ac:dyDescent="0.3">
      <c r="A23" s="153"/>
      <c r="B23" s="153"/>
      <c r="C23" s="156"/>
      <c r="D23" s="156" t="s">
        <v>294</v>
      </c>
      <c r="E23" s="2" t="s">
        <v>6</v>
      </c>
      <c r="F23" s="153" t="s">
        <v>25</v>
      </c>
      <c r="G23" s="129"/>
      <c r="H23" s="130"/>
      <c r="I23" s="130"/>
      <c r="J23" s="130"/>
      <c r="K23" s="131" t="s">
        <v>259</v>
      </c>
    </row>
    <row r="24" spans="1:148" s="120" customFormat="1" ht="36" hidden="1" outlineLevel="1" x14ac:dyDescent="0.3">
      <c r="A24" s="153"/>
      <c r="B24" s="153"/>
      <c r="C24" s="156"/>
      <c r="D24" s="156" t="s">
        <v>295</v>
      </c>
      <c r="E24" s="2" t="s">
        <v>256</v>
      </c>
      <c r="F24" s="153" t="s">
        <v>25</v>
      </c>
      <c r="G24" s="129"/>
      <c r="H24" s="130"/>
      <c r="I24" s="130"/>
      <c r="J24" s="130"/>
      <c r="K24" s="131" t="s">
        <v>312</v>
      </c>
    </row>
    <row r="25" spans="1:148" s="120" customFormat="1" ht="36" hidden="1" outlineLevel="1" x14ac:dyDescent="0.3">
      <c r="A25" s="153"/>
      <c r="B25" s="153"/>
      <c r="C25" s="156"/>
      <c r="D25" s="156" t="s">
        <v>296</v>
      </c>
      <c r="E25" s="2" t="s">
        <v>313</v>
      </c>
      <c r="F25" s="153" t="s">
        <v>290</v>
      </c>
      <c r="G25" s="129"/>
      <c r="H25" s="130"/>
      <c r="I25" s="130"/>
      <c r="J25" s="130"/>
      <c r="K25" s="131" t="s">
        <v>180</v>
      </c>
    </row>
    <row r="26" spans="1:148" s="144" customFormat="1" collapsed="1" x14ac:dyDescent="0.3">
      <c r="A26" s="139"/>
      <c r="B26" s="139"/>
      <c r="C26" s="148">
        <v>2</v>
      </c>
      <c r="D26" s="145" t="s">
        <v>339</v>
      </c>
      <c r="E26" s="141"/>
      <c r="F26" s="152" t="s">
        <v>25</v>
      </c>
      <c r="G26" s="142"/>
      <c r="H26" s="143"/>
      <c r="I26" s="143"/>
      <c r="J26" s="143"/>
      <c r="K26" s="180" t="s">
        <v>322</v>
      </c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82"/>
      <c r="CQ26" s="82"/>
      <c r="CR26" s="82"/>
      <c r="CS26" s="82"/>
      <c r="CT26" s="82"/>
      <c r="CU26" s="82"/>
      <c r="CV26" s="82"/>
      <c r="CW26" s="82"/>
      <c r="CX26" s="82"/>
      <c r="CY26" s="82"/>
      <c r="CZ26" s="82"/>
      <c r="DA26" s="82"/>
      <c r="DB26" s="82"/>
      <c r="DC26" s="82"/>
      <c r="DD26" s="82"/>
      <c r="DE26" s="82"/>
      <c r="DF26" s="82"/>
      <c r="DG26" s="82"/>
      <c r="DH26" s="82"/>
      <c r="DI26" s="82"/>
      <c r="DJ26" s="82"/>
      <c r="DK26" s="82"/>
      <c r="DL26" s="82"/>
      <c r="DM26" s="82"/>
      <c r="DN26" s="82"/>
      <c r="DO26" s="82"/>
      <c r="DP26" s="82"/>
      <c r="DQ26" s="82"/>
      <c r="DR26" s="82"/>
      <c r="DS26" s="82"/>
      <c r="DT26" s="82"/>
      <c r="DU26" s="82"/>
      <c r="DV26" s="82"/>
      <c r="DW26" s="82"/>
      <c r="DX26" s="82"/>
      <c r="DY26" s="82"/>
      <c r="DZ26" s="82"/>
      <c r="EA26" s="82"/>
      <c r="EB26" s="82"/>
      <c r="EC26" s="82"/>
      <c r="ED26" s="82"/>
      <c r="EE26" s="82"/>
      <c r="EF26" s="82"/>
      <c r="EG26" s="82"/>
      <c r="EH26" s="82"/>
      <c r="EI26" s="82"/>
      <c r="EJ26" s="82"/>
      <c r="EK26" s="82"/>
      <c r="EL26" s="82"/>
      <c r="EM26" s="82"/>
      <c r="EN26" s="82"/>
      <c r="EO26" s="82"/>
      <c r="EP26" s="82"/>
      <c r="EQ26" s="82"/>
      <c r="ER26" s="82"/>
    </row>
    <row r="27" spans="1:148" s="120" customFormat="1" ht="36" hidden="1" outlineLevel="1" x14ac:dyDescent="0.3">
      <c r="A27" s="155"/>
      <c r="B27" s="155"/>
      <c r="C27" s="225"/>
      <c r="D27" s="225" t="s">
        <v>215</v>
      </c>
      <c r="E27" s="2" t="s">
        <v>187</v>
      </c>
      <c r="F27" s="155" t="s">
        <v>25</v>
      </c>
      <c r="G27" s="226">
        <v>145</v>
      </c>
      <c r="H27" s="130"/>
      <c r="I27" s="130"/>
      <c r="J27" s="130"/>
      <c r="K27" s="131" t="s">
        <v>183</v>
      </c>
    </row>
    <row r="28" spans="1:148" s="120" customFormat="1" ht="36" hidden="1" outlineLevel="1" x14ac:dyDescent="0.3">
      <c r="A28" s="155"/>
      <c r="B28" s="155"/>
      <c r="C28" s="225"/>
      <c r="D28" s="225" t="s">
        <v>213</v>
      </c>
      <c r="E28" s="2" t="s">
        <v>1</v>
      </c>
      <c r="F28" s="155" t="s">
        <v>25</v>
      </c>
      <c r="G28" s="226" t="s">
        <v>188</v>
      </c>
      <c r="H28" s="130"/>
      <c r="I28" s="130"/>
      <c r="J28" s="130"/>
      <c r="K28" s="131" t="s">
        <v>184</v>
      </c>
    </row>
    <row r="29" spans="1:148" s="120" customFormat="1" ht="18" hidden="1" outlineLevel="1" x14ac:dyDescent="0.3">
      <c r="A29" s="155"/>
      <c r="B29" s="155"/>
      <c r="C29" s="225"/>
      <c r="D29" s="225" t="s">
        <v>212</v>
      </c>
      <c r="E29" s="2" t="s">
        <v>193</v>
      </c>
      <c r="F29" s="155" t="s">
        <v>25</v>
      </c>
      <c r="G29" s="226">
        <v>0</v>
      </c>
      <c r="H29" s="130">
        <v>22</v>
      </c>
      <c r="I29" s="130">
        <v>35</v>
      </c>
      <c r="J29" s="130">
        <v>35</v>
      </c>
      <c r="K29" s="131" t="s">
        <v>173</v>
      </c>
    </row>
    <row r="30" spans="1:148" s="120" customFormat="1" ht="54" hidden="1" outlineLevel="1" x14ac:dyDescent="0.3">
      <c r="A30" s="155"/>
      <c r="B30" s="155"/>
      <c r="C30" s="225"/>
      <c r="D30" s="225" t="s">
        <v>292</v>
      </c>
      <c r="E30" s="2" t="s">
        <v>2</v>
      </c>
      <c r="F30" s="155" t="s">
        <v>25</v>
      </c>
      <c r="G30" s="226"/>
      <c r="H30" s="130"/>
      <c r="I30" s="130"/>
      <c r="J30" s="130"/>
      <c r="K30" s="131" t="s">
        <v>321</v>
      </c>
    </row>
    <row r="31" spans="1:148" s="120" customFormat="1" ht="54" hidden="1" outlineLevel="1" x14ac:dyDescent="0.3">
      <c r="A31" s="155"/>
      <c r="B31" s="155"/>
      <c r="C31" s="225"/>
      <c r="D31" s="225" t="s">
        <v>293</v>
      </c>
      <c r="E31" s="2" t="s">
        <v>6</v>
      </c>
      <c r="F31" s="155" t="s">
        <v>25</v>
      </c>
      <c r="G31" s="226"/>
      <c r="H31" s="130"/>
      <c r="I31" s="130"/>
      <c r="J31" s="130"/>
      <c r="K31" s="131" t="s">
        <v>257</v>
      </c>
    </row>
    <row r="32" spans="1:148" s="120" customFormat="1" ht="18" hidden="1" outlineLevel="1" x14ac:dyDescent="0.3">
      <c r="A32" s="155"/>
      <c r="B32" s="155"/>
      <c r="C32" s="225"/>
      <c r="D32" s="225" t="s">
        <v>294</v>
      </c>
      <c r="E32" s="2" t="s">
        <v>4</v>
      </c>
      <c r="F32" s="155" t="s">
        <v>42</v>
      </c>
      <c r="G32" s="226"/>
      <c r="H32" s="130"/>
      <c r="I32" s="130"/>
      <c r="J32" s="130"/>
      <c r="K32" s="131" t="s">
        <v>178</v>
      </c>
    </row>
    <row r="33" spans="1:148" s="144" customFormat="1" collapsed="1" x14ac:dyDescent="0.3">
      <c r="A33" s="139"/>
      <c r="B33" s="139"/>
      <c r="C33" s="149">
        <v>3</v>
      </c>
      <c r="D33" s="145" t="s">
        <v>10</v>
      </c>
      <c r="E33" s="141"/>
      <c r="F33" s="152" t="s">
        <v>23</v>
      </c>
      <c r="G33" s="142"/>
      <c r="H33" s="143"/>
      <c r="I33" s="143"/>
      <c r="J33" s="143"/>
      <c r="K33" s="178" t="s">
        <v>323</v>
      </c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82"/>
      <c r="CQ33" s="82"/>
      <c r="CR33" s="82"/>
      <c r="CS33" s="82"/>
      <c r="CT33" s="82"/>
      <c r="CU33" s="82"/>
      <c r="CV33" s="82"/>
      <c r="CW33" s="82"/>
      <c r="CX33" s="82"/>
      <c r="CY33" s="82"/>
      <c r="CZ33" s="82"/>
      <c r="DA33" s="82"/>
      <c r="DB33" s="82"/>
      <c r="DC33" s="82"/>
      <c r="DD33" s="82"/>
      <c r="DE33" s="82"/>
      <c r="DF33" s="82"/>
      <c r="DG33" s="82"/>
      <c r="DH33" s="82"/>
      <c r="DI33" s="82"/>
      <c r="DJ33" s="82"/>
      <c r="DK33" s="82"/>
      <c r="DL33" s="82"/>
      <c r="DM33" s="82"/>
      <c r="DN33" s="82"/>
      <c r="DO33" s="82"/>
      <c r="DP33" s="82"/>
      <c r="DQ33" s="82"/>
      <c r="DR33" s="82"/>
      <c r="DS33" s="82"/>
      <c r="DT33" s="82"/>
      <c r="DU33" s="82"/>
      <c r="DV33" s="82"/>
      <c r="DW33" s="82"/>
      <c r="DX33" s="82"/>
      <c r="DY33" s="82"/>
      <c r="DZ33" s="82"/>
      <c r="EA33" s="82"/>
      <c r="EB33" s="82"/>
      <c r="EC33" s="82"/>
      <c r="ED33" s="82"/>
      <c r="EE33" s="82"/>
      <c r="EF33" s="82"/>
      <c r="EG33" s="82"/>
      <c r="EH33" s="82"/>
      <c r="EI33" s="82"/>
      <c r="EJ33" s="82"/>
      <c r="EK33" s="82"/>
      <c r="EL33" s="82"/>
      <c r="EM33" s="82"/>
      <c r="EN33" s="82"/>
      <c r="EO33" s="82"/>
      <c r="EP33" s="82"/>
      <c r="EQ33" s="82"/>
      <c r="ER33" s="82"/>
    </row>
    <row r="34" spans="1:148" s="120" customFormat="1" ht="54" hidden="1" outlineLevel="1" x14ac:dyDescent="0.3">
      <c r="A34" s="155"/>
      <c r="B34" s="155"/>
      <c r="C34" s="225"/>
      <c r="D34" s="225" t="s">
        <v>215</v>
      </c>
      <c r="E34" s="2" t="s">
        <v>320</v>
      </c>
      <c r="F34" s="155" t="s">
        <v>310</v>
      </c>
      <c r="G34" s="226"/>
      <c r="H34" s="130"/>
      <c r="I34" s="130"/>
      <c r="J34" s="130"/>
      <c r="K34" s="227" t="s">
        <v>198</v>
      </c>
    </row>
    <row r="35" spans="1:148" s="120" customFormat="1" ht="18" hidden="1" outlineLevel="1" x14ac:dyDescent="0.3">
      <c r="A35" s="155"/>
      <c r="B35" s="155"/>
      <c r="C35" s="225"/>
      <c r="D35" s="225" t="s">
        <v>213</v>
      </c>
      <c r="E35" s="2" t="s">
        <v>194</v>
      </c>
      <c r="F35" s="155" t="s">
        <v>310</v>
      </c>
      <c r="G35" s="226"/>
      <c r="H35" s="130"/>
      <c r="I35" s="130"/>
      <c r="J35" s="130"/>
      <c r="K35" s="227" t="s">
        <v>195</v>
      </c>
    </row>
    <row r="36" spans="1:148" s="120" customFormat="1" ht="36" hidden="1" outlineLevel="1" x14ac:dyDescent="0.3">
      <c r="A36" s="155"/>
      <c r="B36" s="155"/>
      <c r="C36" s="225"/>
      <c r="D36" s="225" t="s">
        <v>212</v>
      </c>
      <c r="E36" s="2" t="s">
        <v>11</v>
      </c>
      <c r="F36" s="155" t="s">
        <v>311</v>
      </c>
      <c r="G36" s="226"/>
      <c r="H36" s="130"/>
      <c r="I36" s="130"/>
      <c r="J36" s="130"/>
      <c r="K36" s="131" t="s">
        <v>176</v>
      </c>
    </row>
    <row r="37" spans="1:148" s="144" customFormat="1" collapsed="1" x14ac:dyDescent="0.3">
      <c r="A37" s="139"/>
      <c r="B37" s="139"/>
      <c r="C37" s="148">
        <v>4</v>
      </c>
      <c r="D37" s="145" t="s">
        <v>317</v>
      </c>
      <c r="E37" s="141"/>
      <c r="F37" s="152" t="s">
        <v>23</v>
      </c>
      <c r="G37" s="142"/>
      <c r="H37" s="143"/>
      <c r="I37" s="143"/>
      <c r="J37" s="143"/>
      <c r="K37" s="178" t="s">
        <v>373</v>
      </c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/>
      <c r="CO37" s="82"/>
      <c r="CP37" s="82"/>
      <c r="CQ37" s="82"/>
      <c r="CR37" s="82"/>
      <c r="CS37" s="82"/>
      <c r="CT37" s="82"/>
      <c r="CU37" s="82"/>
      <c r="CV37" s="82"/>
      <c r="CW37" s="82"/>
      <c r="CX37" s="82"/>
      <c r="CY37" s="82"/>
      <c r="CZ37" s="82"/>
      <c r="DA37" s="82"/>
      <c r="DB37" s="82"/>
      <c r="DC37" s="82"/>
      <c r="DD37" s="82"/>
      <c r="DE37" s="82"/>
      <c r="DF37" s="82"/>
      <c r="DG37" s="82"/>
      <c r="DH37" s="82"/>
      <c r="DI37" s="82"/>
      <c r="DJ37" s="82"/>
      <c r="DK37" s="82"/>
      <c r="DL37" s="82"/>
      <c r="DM37" s="82"/>
      <c r="DN37" s="82"/>
      <c r="DO37" s="82"/>
      <c r="DP37" s="82"/>
      <c r="DQ37" s="82"/>
      <c r="DR37" s="82"/>
      <c r="DS37" s="82"/>
      <c r="DT37" s="82"/>
      <c r="DU37" s="82"/>
      <c r="DV37" s="82"/>
      <c r="DW37" s="82"/>
      <c r="DX37" s="82"/>
      <c r="DY37" s="82"/>
      <c r="DZ37" s="82"/>
      <c r="EA37" s="82"/>
      <c r="EB37" s="82"/>
      <c r="EC37" s="82"/>
      <c r="ED37" s="82"/>
      <c r="EE37" s="82"/>
      <c r="EF37" s="82"/>
      <c r="EG37" s="82"/>
      <c r="EH37" s="82"/>
      <c r="EI37" s="82"/>
      <c r="EJ37" s="82"/>
      <c r="EK37" s="82"/>
      <c r="EL37" s="82"/>
      <c r="EM37" s="82"/>
      <c r="EN37" s="82"/>
      <c r="EO37" s="82"/>
      <c r="EP37" s="82"/>
      <c r="EQ37" s="82"/>
      <c r="ER37" s="82"/>
    </row>
    <row r="38" spans="1:148" s="120" customFormat="1" ht="18" hidden="1" outlineLevel="1" x14ac:dyDescent="0.3">
      <c r="A38" s="153"/>
      <c r="B38" s="153"/>
      <c r="C38" s="156"/>
      <c r="D38" s="156" t="s">
        <v>215</v>
      </c>
      <c r="E38" s="2" t="s">
        <v>12</v>
      </c>
      <c r="F38" s="153" t="s">
        <v>310</v>
      </c>
      <c r="G38" s="129"/>
      <c r="H38" s="130"/>
      <c r="I38" s="130"/>
      <c r="J38" s="130"/>
      <c r="K38" s="131" t="s">
        <v>177</v>
      </c>
    </row>
    <row r="39" spans="1:148" s="120" customFormat="1" ht="36" hidden="1" outlineLevel="1" x14ac:dyDescent="0.3">
      <c r="A39" s="153"/>
      <c r="B39" s="153"/>
      <c r="C39" s="156"/>
      <c r="D39" s="156" t="s">
        <v>213</v>
      </c>
      <c r="E39" s="2" t="s">
        <v>13</v>
      </c>
      <c r="F39" s="153" t="s">
        <v>310</v>
      </c>
      <c r="G39" s="129"/>
      <c r="H39" s="130"/>
      <c r="I39" s="130"/>
      <c r="J39" s="130"/>
      <c r="K39" s="131" t="s">
        <v>260</v>
      </c>
    </row>
    <row r="40" spans="1:148" s="133" customFormat="1" x14ac:dyDescent="0.3">
      <c r="A40" s="216" t="s">
        <v>299</v>
      </c>
      <c r="B40" s="217" t="s">
        <v>362</v>
      </c>
      <c r="C40" s="218"/>
      <c r="D40" s="219"/>
      <c r="E40" s="220"/>
      <c r="F40" s="221"/>
      <c r="G40" s="222"/>
      <c r="H40" s="223"/>
      <c r="I40" s="223"/>
      <c r="J40" s="223"/>
      <c r="K40" s="176"/>
      <c r="L40" s="200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/>
      <c r="CO40" s="82"/>
      <c r="CP40" s="82"/>
      <c r="CQ40" s="82"/>
      <c r="CR40" s="82"/>
      <c r="CS40" s="82"/>
      <c r="CT40" s="82"/>
      <c r="CU40" s="82"/>
      <c r="CV40" s="82"/>
      <c r="CW40" s="82"/>
      <c r="CX40" s="82"/>
      <c r="CY40" s="82"/>
      <c r="CZ40" s="82"/>
      <c r="DA40" s="82"/>
      <c r="DB40" s="82"/>
      <c r="DC40" s="82"/>
      <c r="DD40" s="82"/>
      <c r="DE40" s="82"/>
      <c r="DF40" s="82"/>
      <c r="DG40" s="82"/>
      <c r="DH40" s="82"/>
      <c r="DI40" s="82"/>
      <c r="DJ40" s="82"/>
      <c r="DK40" s="82"/>
      <c r="DL40" s="82"/>
      <c r="DM40" s="82"/>
      <c r="DN40" s="82"/>
      <c r="DO40" s="82"/>
      <c r="DP40" s="82"/>
      <c r="DQ40" s="82"/>
      <c r="DR40" s="82"/>
      <c r="DS40" s="82"/>
      <c r="DT40" s="82"/>
      <c r="DU40" s="82"/>
      <c r="DV40" s="82"/>
      <c r="DW40" s="82"/>
      <c r="DX40" s="82"/>
      <c r="DY40" s="82"/>
      <c r="DZ40" s="82"/>
      <c r="EA40" s="82"/>
      <c r="EB40" s="82"/>
      <c r="EC40" s="82"/>
      <c r="ED40" s="82"/>
      <c r="EE40" s="82"/>
      <c r="EF40" s="82"/>
      <c r="EG40" s="82"/>
      <c r="EH40" s="82"/>
      <c r="EI40" s="82"/>
      <c r="EJ40" s="82"/>
      <c r="EK40" s="82"/>
      <c r="EL40" s="82"/>
      <c r="EM40" s="82"/>
      <c r="EN40" s="82"/>
      <c r="EO40" s="82"/>
      <c r="EP40" s="82"/>
      <c r="EQ40" s="82"/>
      <c r="ER40" s="82"/>
    </row>
    <row r="41" spans="1:148" s="146" customFormat="1" x14ac:dyDescent="0.3">
      <c r="A41" s="192"/>
      <c r="B41" s="193" t="s">
        <v>303</v>
      </c>
      <c r="C41" s="194" t="s">
        <v>363</v>
      </c>
      <c r="D41" s="195"/>
      <c r="E41" s="196"/>
      <c r="F41" s="197"/>
      <c r="G41" s="198"/>
      <c r="H41" s="199"/>
      <c r="I41" s="199"/>
      <c r="J41" s="199"/>
      <c r="K41" s="181"/>
      <c r="L41" s="183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132"/>
      <c r="Z41" s="132"/>
      <c r="AA41" s="132"/>
      <c r="AB41" s="132"/>
      <c r="AC41" s="132"/>
      <c r="AD41" s="132"/>
      <c r="AE41" s="132"/>
      <c r="AF41" s="132"/>
      <c r="AG41" s="132"/>
      <c r="AH41" s="132"/>
      <c r="AI41" s="132"/>
      <c r="AJ41" s="132"/>
      <c r="AK41" s="132"/>
      <c r="AL41" s="132"/>
      <c r="AM41" s="132"/>
      <c r="AN41" s="132"/>
      <c r="AO41" s="132"/>
      <c r="AP41" s="132"/>
      <c r="AQ41" s="132"/>
      <c r="AR41" s="132"/>
      <c r="AS41" s="132"/>
      <c r="AT41" s="132"/>
      <c r="AU41" s="132"/>
      <c r="AV41" s="132"/>
      <c r="AW41" s="132"/>
      <c r="AX41" s="132"/>
      <c r="AY41" s="132"/>
      <c r="AZ41" s="132"/>
      <c r="BA41" s="132"/>
      <c r="BB41" s="132"/>
      <c r="BC41" s="132"/>
      <c r="BD41" s="132"/>
      <c r="BE41" s="132"/>
      <c r="BF41" s="132"/>
      <c r="BG41" s="132"/>
      <c r="BH41" s="132"/>
      <c r="BI41" s="132"/>
      <c r="BJ41" s="132"/>
      <c r="BK41" s="132"/>
      <c r="BL41" s="132"/>
      <c r="BM41" s="132"/>
      <c r="BN41" s="132"/>
      <c r="BO41" s="132"/>
      <c r="BP41" s="132"/>
      <c r="BQ41" s="132"/>
      <c r="BR41" s="132"/>
      <c r="BS41" s="132"/>
      <c r="BT41" s="132"/>
      <c r="BU41" s="132"/>
      <c r="BV41" s="132"/>
      <c r="BW41" s="132"/>
      <c r="BX41" s="132"/>
      <c r="BY41" s="132"/>
      <c r="BZ41" s="132"/>
      <c r="CA41" s="132"/>
      <c r="CB41" s="132"/>
      <c r="CC41" s="132"/>
      <c r="CD41" s="132"/>
      <c r="CE41" s="132"/>
      <c r="CF41" s="132"/>
      <c r="CG41" s="132"/>
      <c r="CH41" s="132"/>
      <c r="CI41" s="132"/>
      <c r="CJ41" s="132"/>
      <c r="CK41" s="132"/>
      <c r="CL41" s="132"/>
      <c r="CM41" s="132"/>
      <c r="CN41" s="132"/>
      <c r="CO41" s="132"/>
      <c r="CP41" s="132"/>
      <c r="CQ41" s="132"/>
      <c r="CR41" s="132"/>
      <c r="CS41" s="132"/>
      <c r="CT41" s="132"/>
      <c r="CU41" s="132"/>
      <c r="CV41" s="132"/>
      <c r="CW41" s="132"/>
      <c r="CX41" s="132"/>
      <c r="CY41" s="132"/>
      <c r="CZ41" s="132"/>
      <c r="DA41" s="132"/>
      <c r="DB41" s="132"/>
      <c r="DC41" s="132"/>
      <c r="DD41" s="132"/>
      <c r="DE41" s="132"/>
      <c r="DF41" s="132"/>
      <c r="DG41" s="132"/>
      <c r="DH41" s="132"/>
      <c r="DI41" s="132"/>
      <c r="DJ41" s="132"/>
      <c r="DK41" s="132"/>
      <c r="DL41" s="132"/>
      <c r="DM41" s="132"/>
      <c r="DN41" s="132"/>
      <c r="DO41" s="132"/>
      <c r="DP41" s="132"/>
      <c r="DQ41" s="132"/>
      <c r="DR41" s="132"/>
      <c r="DS41" s="132"/>
      <c r="DT41" s="132"/>
      <c r="DU41" s="132"/>
      <c r="DV41" s="132"/>
      <c r="DW41" s="132"/>
      <c r="DX41" s="132"/>
      <c r="DY41" s="132"/>
      <c r="DZ41" s="132"/>
      <c r="EA41" s="132"/>
      <c r="EB41" s="132"/>
      <c r="EC41" s="132"/>
      <c r="ED41" s="132"/>
      <c r="EE41" s="132"/>
      <c r="EF41" s="132"/>
      <c r="EG41" s="132"/>
      <c r="EH41" s="132"/>
      <c r="EI41" s="132"/>
      <c r="EJ41" s="132"/>
      <c r="EK41" s="132"/>
      <c r="EL41" s="132"/>
      <c r="EM41" s="132"/>
      <c r="EN41" s="132"/>
      <c r="EO41" s="132"/>
      <c r="EP41" s="132"/>
      <c r="EQ41" s="132"/>
      <c r="ER41" s="132"/>
    </row>
    <row r="42" spans="1:148" s="144" customFormat="1" collapsed="1" x14ac:dyDescent="0.3">
      <c r="A42" s="184"/>
      <c r="B42" s="184"/>
      <c r="C42" s="185">
        <v>1</v>
      </c>
      <c r="D42" s="186" t="s">
        <v>360</v>
      </c>
      <c r="E42" s="187"/>
      <c r="F42" s="188" t="s">
        <v>24</v>
      </c>
      <c r="G42" s="189"/>
      <c r="H42" s="190"/>
      <c r="I42" s="190"/>
      <c r="J42" s="190"/>
      <c r="K42" s="191" t="s">
        <v>344</v>
      </c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/>
      <c r="CO42" s="82"/>
      <c r="CP42" s="82"/>
      <c r="CQ42" s="82"/>
      <c r="CR42" s="82"/>
      <c r="CS42" s="82"/>
      <c r="CT42" s="82"/>
      <c r="CU42" s="82"/>
      <c r="CV42" s="82"/>
      <c r="CW42" s="82"/>
      <c r="CX42" s="82"/>
      <c r="CY42" s="82"/>
      <c r="CZ42" s="82"/>
      <c r="DA42" s="82"/>
      <c r="DB42" s="82"/>
      <c r="DC42" s="82"/>
      <c r="DD42" s="82"/>
      <c r="DE42" s="82"/>
      <c r="DF42" s="82"/>
      <c r="DG42" s="82"/>
      <c r="DH42" s="82"/>
      <c r="DI42" s="82"/>
      <c r="DJ42" s="82"/>
      <c r="DK42" s="82"/>
      <c r="DL42" s="82"/>
      <c r="DM42" s="82"/>
      <c r="DN42" s="82"/>
      <c r="DO42" s="82"/>
      <c r="DP42" s="82"/>
      <c r="DQ42" s="82"/>
      <c r="DR42" s="82"/>
      <c r="DS42" s="82"/>
      <c r="DT42" s="82"/>
      <c r="DU42" s="82"/>
      <c r="DV42" s="82"/>
      <c r="DW42" s="82"/>
      <c r="DX42" s="82"/>
      <c r="DY42" s="82"/>
      <c r="DZ42" s="82"/>
      <c r="EA42" s="82"/>
      <c r="EB42" s="82"/>
      <c r="EC42" s="82"/>
      <c r="ED42" s="82"/>
      <c r="EE42" s="82"/>
      <c r="EF42" s="82"/>
      <c r="EG42" s="82"/>
      <c r="EH42" s="82"/>
      <c r="EI42" s="82"/>
      <c r="EJ42" s="82"/>
      <c r="EK42" s="82"/>
      <c r="EL42" s="82"/>
      <c r="EM42" s="82"/>
      <c r="EN42" s="82"/>
      <c r="EO42" s="82"/>
      <c r="EP42" s="82"/>
      <c r="EQ42" s="82"/>
      <c r="ER42" s="82"/>
    </row>
    <row r="43" spans="1:148" s="120" customFormat="1" ht="36" hidden="1" outlineLevel="1" x14ac:dyDescent="0.35">
      <c r="A43" s="155"/>
      <c r="B43" s="155"/>
      <c r="C43" s="225"/>
      <c r="D43" s="225" t="s">
        <v>215</v>
      </c>
      <c r="E43" s="2" t="s">
        <v>49</v>
      </c>
      <c r="F43" s="155"/>
      <c r="G43" s="232">
        <v>4</v>
      </c>
      <c r="H43" s="232">
        <v>5</v>
      </c>
      <c r="I43" s="232">
        <v>6</v>
      </c>
      <c r="J43" s="232">
        <v>7</v>
      </c>
      <c r="K43" s="234" t="s">
        <v>50</v>
      </c>
    </row>
    <row r="44" spans="1:148" s="120" customFormat="1" ht="18" hidden="1" outlineLevel="1" x14ac:dyDescent="0.35">
      <c r="A44" s="155"/>
      <c r="B44" s="155"/>
      <c r="C44" s="225"/>
      <c r="D44" s="225" t="s">
        <v>213</v>
      </c>
      <c r="E44" s="2" t="s">
        <v>14</v>
      </c>
      <c r="F44" s="155"/>
      <c r="G44" s="232">
        <v>25</v>
      </c>
      <c r="H44" s="232">
        <v>30</v>
      </c>
      <c r="I44" s="232">
        <v>35</v>
      </c>
      <c r="J44" s="232">
        <v>40</v>
      </c>
      <c r="K44" s="234" t="s">
        <v>50</v>
      </c>
    </row>
    <row r="45" spans="1:148" s="120" customFormat="1" ht="36" hidden="1" outlineLevel="1" x14ac:dyDescent="0.35">
      <c r="A45" s="155"/>
      <c r="B45" s="155"/>
      <c r="C45" s="225"/>
      <c r="D45" s="225" t="s">
        <v>212</v>
      </c>
      <c r="E45" s="2" t="s">
        <v>15</v>
      </c>
      <c r="F45" s="155"/>
      <c r="G45" s="233">
        <v>0.72</v>
      </c>
      <c r="H45" s="233">
        <v>0.75</v>
      </c>
      <c r="I45" s="233">
        <v>0.75</v>
      </c>
      <c r="J45" s="233">
        <v>0.75</v>
      </c>
      <c r="K45" s="234" t="s">
        <v>261</v>
      </c>
    </row>
    <row r="46" spans="1:148" s="144" customFormat="1" collapsed="1" x14ac:dyDescent="0.3">
      <c r="A46" s="139"/>
      <c r="B46" s="139"/>
      <c r="C46" s="148">
        <v>2</v>
      </c>
      <c r="D46" s="145" t="s">
        <v>307</v>
      </c>
      <c r="E46" s="141"/>
      <c r="F46" s="152" t="s">
        <v>26</v>
      </c>
      <c r="G46" s="142"/>
      <c r="H46" s="143"/>
      <c r="I46" s="143"/>
      <c r="J46" s="143"/>
      <c r="K46" s="180" t="s">
        <v>46</v>
      </c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82"/>
      <c r="CG46" s="82"/>
      <c r="CH46" s="82"/>
      <c r="CI46" s="82"/>
      <c r="CJ46" s="82"/>
      <c r="CK46" s="82"/>
      <c r="CL46" s="82"/>
      <c r="CM46" s="82"/>
      <c r="CN46" s="82"/>
      <c r="CO46" s="82"/>
      <c r="CP46" s="82"/>
      <c r="CQ46" s="82"/>
      <c r="CR46" s="82"/>
      <c r="CS46" s="82"/>
      <c r="CT46" s="82"/>
      <c r="CU46" s="82"/>
      <c r="CV46" s="82"/>
      <c r="CW46" s="82"/>
      <c r="CX46" s="82"/>
      <c r="CY46" s="82"/>
      <c r="CZ46" s="82"/>
      <c r="DA46" s="82"/>
      <c r="DB46" s="82"/>
      <c r="DC46" s="82"/>
      <c r="DD46" s="82"/>
      <c r="DE46" s="82"/>
      <c r="DF46" s="82"/>
      <c r="DG46" s="82"/>
      <c r="DH46" s="82"/>
      <c r="DI46" s="82"/>
      <c r="DJ46" s="82"/>
      <c r="DK46" s="82"/>
      <c r="DL46" s="82"/>
      <c r="DM46" s="82"/>
      <c r="DN46" s="82"/>
      <c r="DO46" s="82"/>
      <c r="DP46" s="82"/>
      <c r="DQ46" s="82"/>
      <c r="DR46" s="82"/>
      <c r="DS46" s="82"/>
      <c r="DT46" s="82"/>
      <c r="DU46" s="82"/>
      <c r="DV46" s="82"/>
      <c r="DW46" s="82"/>
      <c r="DX46" s="82"/>
      <c r="DY46" s="82"/>
      <c r="DZ46" s="82"/>
      <c r="EA46" s="82"/>
      <c r="EB46" s="82"/>
      <c r="EC46" s="82"/>
      <c r="ED46" s="82"/>
      <c r="EE46" s="82"/>
      <c r="EF46" s="82"/>
      <c r="EG46" s="82"/>
      <c r="EH46" s="82"/>
      <c r="EI46" s="82"/>
      <c r="EJ46" s="82"/>
      <c r="EK46" s="82"/>
      <c r="EL46" s="82"/>
      <c r="EM46" s="82"/>
      <c r="EN46" s="82"/>
      <c r="EO46" s="82"/>
      <c r="EP46" s="82"/>
      <c r="EQ46" s="82"/>
      <c r="ER46" s="82"/>
    </row>
    <row r="47" spans="1:148" s="120" customFormat="1" ht="18" hidden="1" outlineLevel="1" x14ac:dyDescent="0.3">
      <c r="A47" s="155"/>
      <c r="B47" s="155"/>
      <c r="C47" s="225"/>
      <c r="D47" s="225" t="s">
        <v>215</v>
      </c>
      <c r="E47" s="2" t="s">
        <v>196</v>
      </c>
      <c r="F47" s="155"/>
      <c r="G47" s="226">
        <v>15231</v>
      </c>
      <c r="H47" s="130">
        <v>16000</v>
      </c>
      <c r="I47" s="130">
        <v>17000</v>
      </c>
      <c r="J47" s="130">
        <v>18000</v>
      </c>
      <c r="K47" s="131" t="s">
        <v>266</v>
      </c>
    </row>
    <row r="48" spans="1:148" s="120" customFormat="1" ht="36" hidden="1" outlineLevel="1" x14ac:dyDescent="0.3">
      <c r="A48" s="155"/>
      <c r="B48" s="155"/>
      <c r="C48" s="225"/>
      <c r="D48" s="225" t="s">
        <v>213</v>
      </c>
      <c r="E48" s="2" t="s">
        <v>267</v>
      </c>
      <c r="F48" s="155"/>
      <c r="G48" s="226">
        <v>5027</v>
      </c>
      <c r="H48" s="226">
        <v>5500</v>
      </c>
      <c r="I48" s="226">
        <v>6000</v>
      </c>
      <c r="J48" s="226">
        <v>6500</v>
      </c>
      <c r="K48" s="131" t="s">
        <v>269</v>
      </c>
    </row>
    <row r="49" spans="1:148" s="125" customFormat="1" ht="18" hidden="1" outlineLevel="1" x14ac:dyDescent="0.3">
      <c r="A49" s="155"/>
      <c r="B49" s="155"/>
      <c r="C49" s="235"/>
      <c r="D49" s="225" t="s">
        <v>212</v>
      </c>
      <c r="E49" s="124" t="s">
        <v>262</v>
      </c>
      <c r="F49" s="154"/>
      <c r="G49" s="236">
        <f>G48/G47</f>
        <v>0.3300505547895739</v>
      </c>
      <c r="H49" s="236">
        <f t="shared" ref="H49:J49" si="0">H48/H47</f>
        <v>0.34375</v>
      </c>
      <c r="I49" s="236">
        <f t="shared" si="0"/>
        <v>0.35294117647058826</v>
      </c>
      <c r="J49" s="236">
        <f t="shared" si="0"/>
        <v>0.3611111111111111</v>
      </c>
      <c r="K49" s="127" t="s">
        <v>268</v>
      </c>
    </row>
    <row r="50" spans="1:148" s="120" customFormat="1" ht="18" hidden="1" outlineLevel="1" x14ac:dyDescent="0.3">
      <c r="A50" s="155"/>
      <c r="B50" s="155"/>
      <c r="C50" s="225"/>
      <c r="D50" s="225" t="s">
        <v>292</v>
      </c>
      <c r="E50" s="2" t="s">
        <v>265</v>
      </c>
      <c r="F50" s="155"/>
      <c r="G50" s="226">
        <v>334</v>
      </c>
      <c r="H50" s="226">
        <v>400</v>
      </c>
      <c r="I50" s="226">
        <v>500</v>
      </c>
      <c r="J50" s="226">
        <v>600</v>
      </c>
      <c r="K50" s="131" t="s">
        <v>270</v>
      </c>
    </row>
    <row r="51" spans="1:148" s="125" customFormat="1" ht="18" hidden="1" outlineLevel="1" x14ac:dyDescent="0.3">
      <c r="A51" s="155"/>
      <c r="B51" s="155"/>
      <c r="C51" s="235"/>
      <c r="D51" s="225" t="s">
        <v>293</v>
      </c>
      <c r="E51" s="124" t="s">
        <v>263</v>
      </c>
      <c r="F51" s="154"/>
      <c r="G51" s="236">
        <f>G50/G47</f>
        <v>2.1928960672313046E-2</v>
      </c>
      <c r="H51" s="236">
        <f t="shared" ref="H51:J51" si="1">H50/H47</f>
        <v>2.5000000000000001E-2</v>
      </c>
      <c r="I51" s="236">
        <f t="shared" si="1"/>
        <v>2.9411764705882353E-2</v>
      </c>
      <c r="J51" s="236">
        <f t="shared" si="1"/>
        <v>3.3333333333333333E-2</v>
      </c>
      <c r="K51" s="127" t="s">
        <v>264</v>
      </c>
    </row>
    <row r="52" spans="1:148" s="144" customFormat="1" collapsed="1" x14ac:dyDescent="0.3">
      <c r="A52" s="139"/>
      <c r="B52" s="139"/>
      <c r="C52" s="148">
        <v>3</v>
      </c>
      <c r="D52" s="145" t="s">
        <v>16</v>
      </c>
      <c r="E52" s="141"/>
      <c r="F52" s="152" t="s">
        <v>197</v>
      </c>
      <c r="G52" s="142"/>
      <c r="H52" s="143"/>
      <c r="I52" s="143"/>
      <c r="J52" s="143"/>
      <c r="K52" s="180" t="s">
        <v>324</v>
      </c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/>
      <c r="BE52" s="82"/>
      <c r="BF52" s="82"/>
      <c r="BG52" s="82"/>
      <c r="BH52" s="82"/>
      <c r="BI52" s="82"/>
      <c r="BJ52" s="82"/>
      <c r="BK52" s="82"/>
      <c r="BL52" s="82"/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/>
      <c r="CO52" s="82"/>
      <c r="CP52" s="82"/>
      <c r="CQ52" s="82"/>
      <c r="CR52" s="82"/>
      <c r="CS52" s="82"/>
      <c r="CT52" s="82"/>
      <c r="CU52" s="82"/>
      <c r="CV52" s="82"/>
      <c r="CW52" s="82"/>
      <c r="CX52" s="82"/>
      <c r="CY52" s="82"/>
      <c r="CZ52" s="82"/>
      <c r="DA52" s="82"/>
      <c r="DB52" s="82"/>
      <c r="DC52" s="82"/>
      <c r="DD52" s="82"/>
      <c r="DE52" s="82"/>
      <c r="DF52" s="82"/>
      <c r="DG52" s="82"/>
      <c r="DH52" s="82"/>
      <c r="DI52" s="82"/>
      <c r="DJ52" s="82"/>
      <c r="DK52" s="82"/>
      <c r="DL52" s="82"/>
      <c r="DM52" s="82"/>
      <c r="DN52" s="82"/>
      <c r="DO52" s="82"/>
      <c r="DP52" s="82"/>
      <c r="DQ52" s="82"/>
      <c r="DR52" s="82"/>
      <c r="DS52" s="82"/>
      <c r="DT52" s="82"/>
      <c r="DU52" s="82"/>
      <c r="DV52" s="82"/>
      <c r="DW52" s="82"/>
      <c r="DX52" s="82"/>
      <c r="DY52" s="82"/>
      <c r="DZ52" s="82"/>
      <c r="EA52" s="82"/>
      <c r="EB52" s="82"/>
      <c r="EC52" s="82"/>
      <c r="ED52" s="82"/>
      <c r="EE52" s="82"/>
      <c r="EF52" s="82"/>
      <c r="EG52" s="82"/>
      <c r="EH52" s="82"/>
      <c r="EI52" s="82"/>
      <c r="EJ52" s="82"/>
      <c r="EK52" s="82"/>
      <c r="EL52" s="82"/>
      <c r="EM52" s="82"/>
      <c r="EN52" s="82"/>
      <c r="EO52" s="82"/>
      <c r="EP52" s="82"/>
      <c r="EQ52" s="82"/>
      <c r="ER52" s="82"/>
    </row>
    <row r="53" spans="1:148" s="120" customFormat="1" ht="36" hidden="1" outlineLevel="1" x14ac:dyDescent="0.35">
      <c r="A53" s="155"/>
      <c r="B53" s="155"/>
      <c r="C53" s="225"/>
      <c r="D53" s="225" t="s">
        <v>215</v>
      </c>
      <c r="E53" s="2" t="s">
        <v>17</v>
      </c>
      <c r="F53" s="155"/>
      <c r="G53" s="232">
        <v>5100</v>
      </c>
      <c r="H53" s="232">
        <v>6800</v>
      </c>
      <c r="I53" s="232">
        <v>8000</v>
      </c>
      <c r="J53" s="232">
        <v>9000</v>
      </c>
      <c r="K53" s="234" t="s">
        <v>308</v>
      </c>
    </row>
    <row r="54" spans="1:148" s="120" customFormat="1" ht="18" hidden="1" outlineLevel="1" x14ac:dyDescent="0.35">
      <c r="A54" s="155"/>
      <c r="B54" s="155"/>
      <c r="C54" s="225"/>
      <c r="D54" s="225" t="s">
        <v>213</v>
      </c>
      <c r="E54" s="2" t="s">
        <v>18</v>
      </c>
      <c r="F54" s="155"/>
      <c r="G54" s="232">
        <v>16</v>
      </c>
      <c r="H54" s="232">
        <v>21</v>
      </c>
      <c r="I54" s="232" t="s">
        <v>271</v>
      </c>
      <c r="J54" s="237" t="s">
        <v>271</v>
      </c>
      <c r="K54" s="234" t="s">
        <v>272</v>
      </c>
    </row>
    <row r="55" spans="1:148" s="120" customFormat="1" ht="18" hidden="1" outlineLevel="1" x14ac:dyDescent="0.35">
      <c r="A55" s="155"/>
      <c r="B55" s="155"/>
      <c r="C55" s="225"/>
      <c r="D55" s="225" t="s">
        <v>212</v>
      </c>
      <c r="E55" s="2" t="s">
        <v>20</v>
      </c>
      <c r="F55" s="155"/>
      <c r="G55" s="232" t="s">
        <v>273</v>
      </c>
      <c r="H55" s="232" t="s">
        <v>274</v>
      </c>
      <c r="I55" s="232" t="s">
        <v>275</v>
      </c>
      <c r="J55" s="232" t="s">
        <v>276</v>
      </c>
      <c r="K55" s="234"/>
    </row>
    <row r="56" spans="1:148" s="120" customFormat="1" ht="18" hidden="1" outlineLevel="1" x14ac:dyDescent="0.35">
      <c r="A56" s="155"/>
      <c r="B56" s="155"/>
      <c r="C56" s="225"/>
      <c r="D56" s="225" t="s">
        <v>292</v>
      </c>
      <c r="E56" s="2" t="s">
        <v>47</v>
      </c>
      <c r="F56" s="155"/>
      <c r="G56" s="232">
        <v>187</v>
      </c>
      <c r="H56" s="232">
        <v>150</v>
      </c>
      <c r="I56" s="232">
        <v>200</v>
      </c>
      <c r="J56" s="232">
        <v>200</v>
      </c>
      <c r="K56" s="234" t="s">
        <v>277</v>
      </c>
    </row>
    <row r="57" spans="1:148" s="144" customFormat="1" collapsed="1" x14ac:dyDescent="0.3">
      <c r="A57" s="139"/>
      <c r="B57" s="139"/>
      <c r="C57" s="148">
        <v>4</v>
      </c>
      <c r="D57" s="145" t="s">
        <v>19</v>
      </c>
      <c r="E57" s="141"/>
      <c r="F57" s="152" t="s">
        <v>24</v>
      </c>
      <c r="G57" s="142"/>
      <c r="H57" s="143"/>
      <c r="I57" s="143"/>
      <c r="J57" s="143"/>
      <c r="K57" s="178" t="s">
        <v>325</v>
      </c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82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/>
      <c r="CO57" s="82"/>
      <c r="CP57" s="82"/>
      <c r="CQ57" s="82"/>
      <c r="CR57" s="82"/>
      <c r="CS57" s="82"/>
      <c r="CT57" s="82"/>
      <c r="CU57" s="82"/>
      <c r="CV57" s="82"/>
      <c r="CW57" s="82"/>
      <c r="CX57" s="82"/>
      <c r="CY57" s="82"/>
      <c r="CZ57" s="82"/>
      <c r="DA57" s="82"/>
      <c r="DB57" s="82"/>
      <c r="DC57" s="82"/>
      <c r="DD57" s="82"/>
      <c r="DE57" s="82"/>
      <c r="DF57" s="82"/>
      <c r="DG57" s="82"/>
      <c r="DH57" s="82"/>
      <c r="DI57" s="82"/>
      <c r="DJ57" s="82"/>
      <c r="DK57" s="82"/>
      <c r="DL57" s="82"/>
      <c r="DM57" s="82"/>
      <c r="DN57" s="82"/>
      <c r="DO57" s="82"/>
      <c r="DP57" s="82"/>
      <c r="DQ57" s="82"/>
      <c r="DR57" s="82"/>
      <c r="DS57" s="82"/>
      <c r="DT57" s="82"/>
      <c r="DU57" s="82"/>
      <c r="DV57" s="82"/>
      <c r="DW57" s="82"/>
      <c r="DX57" s="82"/>
      <c r="DY57" s="82"/>
      <c r="DZ57" s="82"/>
      <c r="EA57" s="82"/>
      <c r="EB57" s="82"/>
      <c r="EC57" s="82"/>
      <c r="ED57" s="82"/>
      <c r="EE57" s="82"/>
      <c r="EF57" s="82"/>
      <c r="EG57" s="82"/>
      <c r="EH57" s="82"/>
      <c r="EI57" s="82"/>
      <c r="EJ57" s="82"/>
      <c r="EK57" s="82"/>
      <c r="EL57" s="82"/>
      <c r="EM57" s="82"/>
      <c r="EN57" s="82"/>
      <c r="EO57" s="82"/>
      <c r="EP57" s="82"/>
      <c r="EQ57" s="82"/>
      <c r="ER57" s="82"/>
    </row>
    <row r="58" spans="1:148" s="120" customFormat="1" ht="18" hidden="1" outlineLevel="1" x14ac:dyDescent="0.3">
      <c r="A58" s="155"/>
      <c r="B58" s="155"/>
      <c r="C58" s="225"/>
      <c r="D58" s="225" t="s">
        <v>215</v>
      </c>
      <c r="E58" s="2" t="s">
        <v>281</v>
      </c>
      <c r="F58" s="155"/>
      <c r="G58" s="238">
        <v>0</v>
      </c>
      <c r="H58" s="238"/>
      <c r="I58" s="238"/>
      <c r="J58" s="238"/>
      <c r="K58" s="131" t="s">
        <v>279</v>
      </c>
    </row>
    <row r="59" spans="1:148" s="120" customFormat="1" ht="36" hidden="1" outlineLevel="1" x14ac:dyDescent="0.3">
      <c r="A59" s="155"/>
      <c r="B59" s="155"/>
      <c r="C59" s="225"/>
      <c r="D59" s="225" t="s">
        <v>213</v>
      </c>
      <c r="E59" s="2" t="s">
        <v>282</v>
      </c>
      <c r="F59" s="155"/>
      <c r="G59" s="226" t="s">
        <v>273</v>
      </c>
      <c r="H59" s="130"/>
      <c r="I59" s="130"/>
      <c r="J59" s="130"/>
      <c r="K59" s="131" t="s">
        <v>278</v>
      </c>
    </row>
    <row r="60" spans="1:148" s="120" customFormat="1" ht="36" hidden="1" outlineLevel="1" x14ac:dyDescent="0.3">
      <c r="A60" s="155"/>
      <c r="B60" s="155"/>
      <c r="C60" s="225"/>
      <c r="D60" s="225" t="s">
        <v>212</v>
      </c>
      <c r="E60" s="2" t="s">
        <v>280</v>
      </c>
      <c r="F60" s="155"/>
      <c r="G60" s="238">
        <v>0</v>
      </c>
      <c r="H60" s="130"/>
      <c r="I60" s="130"/>
      <c r="J60" s="130"/>
      <c r="K60" s="131" t="s">
        <v>284</v>
      </c>
    </row>
    <row r="61" spans="1:148" s="120" customFormat="1" ht="18" hidden="1" outlineLevel="1" x14ac:dyDescent="0.3">
      <c r="A61" s="155"/>
      <c r="B61" s="155"/>
      <c r="C61" s="225"/>
      <c r="D61" s="225" t="s">
        <v>292</v>
      </c>
      <c r="E61" s="2" t="s">
        <v>283</v>
      </c>
      <c r="F61" s="155"/>
      <c r="G61" s="238">
        <v>3000</v>
      </c>
      <c r="H61" s="239"/>
      <c r="I61" s="239"/>
      <c r="J61" s="239"/>
      <c r="K61" s="131"/>
    </row>
    <row r="62" spans="1:148" s="144" customFormat="1" collapsed="1" x14ac:dyDescent="0.3">
      <c r="A62" s="139"/>
      <c r="B62" s="139"/>
      <c r="C62" s="148">
        <v>5</v>
      </c>
      <c r="D62" s="145" t="s">
        <v>330</v>
      </c>
      <c r="E62" s="141"/>
      <c r="F62" s="152" t="s">
        <v>24</v>
      </c>
      <c r="G62" s="142"/>
      <c r="H62" s="143"/>
      <c r="I62" s="143"/>
      <c r="J62" s="143"/>
      <c r="K62" s="178" t="s">
        <v>326</v>
      </c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82"/>
      <c r="CF62" s="82"/>
      <c r="CG62" s="82"/>
      <c r="CH62" s="82"/>
      <c r="CI62" s="82"/>
      <c r="CJ62" s="82"/>
      <c r="CK62" s="82"/>
      <c r="CL62" s="82"/>
      <c r="CM62" s="82"/>
      <c r="CN62" s="82"/>
      <c r="CO62" s="82"/>
      <c r="CP62" s="82"/>
      <c r="CQ62" s="82"/>
      <c r="CR62" s="82"/>
      <c r="CS62" s="82"/>
      <c r="CT62" s="82"/>
      <c r="CU62" s="82"/>
      <c r="CV62" s="82"/>
      <c r="CW62" s="82"/>
      <c r="CX62" s="82"/>
      <c r="CY62" s="82"/>
      <c r="CZ62" s="82"/>
      <c r="DA62" s="82"/>
      <c r="DB62" s="82"/>
      <c r="DC62" s="82"/>
      <c r="DD62" s="82"/>
      <c r="DE62" s="82"/>
      <c r="DF62" s="82"/>
      <c r="DG62" s="82"/>
      <c r="DH62" s="82"/>
      <c r="DI62" s="82"/>
      <c r="DJ62" s="82"/>
      <c r="DK62" s="82"/>
      <c r="DL62" s="82"/>
      <c r="DM62" s="82"/>
      <c r="DN62" s="82"/>
      <c r="DO62" s="82"/>
      <c r="DP62" s="82"/>
      <c r="DQ62" s="82"/>
      <c r="DR62" s="82"/>
      <c r="DS62" s="82"/>
      <c r="DT62" s="82"/>
      <c r="DU62" s="82"/>
      <c r="DV62" s="82"/>
      <c r="DW62" s="82"/>
      <c r="DX62" s="82"/>
      <c r="DY62" s="82"/>
      <c r="DZ62" s="82"/>
      <c r="EA62" s="82"/>
      <c r="EB62" s="82"/>
      <c r="EC62" s="82"/>
      <c r="ED62" s="82"/>
      <c r="EE62" s="82"/>
      <c r="EF62" s="82"/>
      <c r="EG62" s="82"/>
      <c r="EH62" s="82"/>
      <c r="EI62" s="82"/>
      <c r="EJ62" s="82"/>
      <c r="EK62" s="82"/>
      <c r="EL62" s="82"/>
      <c r="EM62" s="82"/>
      <c r="EN62" s="82"/>
      <c r="EO62" s="82"/>
      <c r="EP62" s="82"/>
      <c r="EQ62" s="82"/>
      <c r="ER62" s="82"/>
    </row>
    <row r="63" spans="1:148" hidden="1" outlineLevel="1" x14ac:dyDescent="0.3">
      <c r="D63" s="134" t="s">
        <v>215</v>
      </c>
      <c r="E63" s="2" t="s">
        <v>319</v>
      </c>
      <c r="K63" s="179" t="s">
        <v>309</v>
      </c>
    </row>
    <row r="64" spans="1:148" hidden="1" outlineLevel="1" x14ac:dyDescent="0.3">
      <c r="D64" s="134" t="s">
        <v>213</v>
      </c>
      <c r="E64" s="128" t="s">
        <v>3</v>
      </c>
    </row>
    <row r="65" spans="1:148" s="133" customFormat="1" x14ac:dyDescent="0.3">
      <c r="A65" s="216" t="s">
        <v>300</v>
      </c>
      <c r="B65" s="217" t="s">
        <v>375</v>
      </c>
      <c r="C65" s="218"/>
      <c r="D65" s="219"/>
      <c r="E65" s="220"/>
      <c r="F65" s="221"/>
      <c r="G65" s="222"/>
      <c r="H65" s="223"/>
      <c r="I65" s="223"/>
      <c r="J65" s="223"/>
      <c r="K65" s="176"/>
      <c r="L65" s="200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82"/>
      <c r="CG65" s="82"/>
      <c r="CH65" s="82"/>
      <c r="CI65" s="82"/>
      <c r="CJ65" s="82"/>
      <c r="CK65" s="82"/>
      <c r="CL65" s="82"/>
      <c r="CM65" s="82"/>
      <c r="CN65" s="82"/>
      <c r="CO65" s="82"/>
      <c r="CP65" s="82"/>
      <c r="CQ65" s="82"/>
      <c r="CR65" s="82"/>
      <c r="CS65" s="82"/>
      <c r="CT65" s="82"/>
      <c r="CU65" s="82"/>
      <c r="CV65" s="82"/>
      <c r="CW65" s="82"/>
      <c r="CX65" s="82"/>
      <c r="CY65" s="82"/>
      <c r="CZ65" s="82"/>
      <c r="DA65" s="82"/>
      <c r="DB65" s="82"/>
      <c r="DC65" s="82"/>
      <c r="DD65" s="82"/>
      <c r="DE65" s="82"/>
      <c r="DF65" s="82"/>
      <c r="DG65" s="82"/>
      <c r="DH65" s="82"/>
      <c r="DI65" s="82"/>
      <c r="DJ65" s="82"/>
      <c r="DK65" s="82"/>
      <c r="DL65" s="82"/>
      <c r="DM65" s="82"/>
      <c r="DN65" s="82"/>
      <c r="DO65" s="82"/>
      <c r="DP65" s="82"/>
      <c r="DQ65" s="82"/>
      <c r="DR65" s="82"/>
      <c r="DS65" s="82"/>
      <c r="DT65" s="82"/>
      <c r="DU65" s="82"/>
      <c r="DV65" s="82"/>
      <c r="DW65" s="82"/>
      <c r="DX65" s="82"/>
      <c r="DY65" s="82"/>
      <c r="DZ65" s="82"/>
      <c r="EA65" s="82"/>
      <c r="EB65" s="82"/>
      <c r="EC65" s="82"/>
      <c r="ED65" s="82"/>
      <c r="EE65" s="82"/>
      <c r="EF65" s="82"/>
      <c r="EG65" s="82"/>
      <c r="EH65" s="82"/>
      <c r="EI65" s="82"/>
      <c r="EJ65" s="82"/>
      <c r="EK65" s="82"/>
      <c r="EL65" s="82"/>
      <c r="EM65" s="82"/>
      <c r="EN65" s="82"/>
      <c r="EO65" s="82"/>
      <c r="EP65" s="82"/>
      <c r="EQ65" s="82"/>
      <c r="ER65" s="82"/>
    </row>
    <row r="66" spans="1:148" s="146" customFormat="1" x14ac:dyDescent="0.3">
      <c r="A66" s="192"/>
      <c r="B66" s="193" t="s">
        <v>303</v>
      </c>
      <c r="C66" s="194" t="s">
        <v>365</v>
      </c>
      <c r="D66" s="195"/>
      <c r="E66" s="196"/>
      <c r="F66" s="197"/>
      <c r="G66" s="198"/>
      <c r="H66" s="199"/>
      <c r="I66" s="199"/>
      <c r="J66" s="199"/>
      <c r="K66" s="181"/>
      <c r="L66" s="183"/>
      <c r="M66" s="132"/>
      <c r="N66" s="132"/>
      <c r="O66" s="132"/>
      <c r="P66" s="132"/>
      <c r="Q66" s="132"/>
      <c r="R66" s="132"/>
      <c r="S66" s="132"/>
      <c r="T66" s="132"/>
      <c r="U66" s="132"/>
      <c r="V66" s="132"/>
      <c r="W66" s="132"/>
      <c r="X66" s="132"/>
      <c r="Y66" s="132"/>
      <c r="Z66" s="132"/>
      <c r="AA66" s="132"/>
      <c r="AB66" s="132"/>
      <c r="AC66" s="132"/>
      <c r="AD66" s="132"/>
      <c r="AE66" s="132"/>
      <c r="AF66" s="132"/>
      <c r="AG66" s="132"/>
      <c r="AH66" s="132"/>
      <c r="AI66" s="132"/>
      <c r="AJ66" s="132"/>
      <c r="AK66" s="132"/>
      <c r="AL66" s="132"/>
      <c r="AM66" s="132"/>
      <c r="AN66" s="132"/>
      <c r="AO66" s="132"/>
      <c r="AP66" s="132"/>
      <c r="AQ66" s="132"/>
      <c r="AR66" s="132"/>
      <c r="AS66" s="132"/>
      <c r="AT66" s="132"/>
      <c r="AU66" s="132"/>
      <c r="AV66" s="132"/>
      <c r="AW66" s="132"/>
      <c r="AX66" s="132"/>
      <c r="AY66" s="132"/>
      <c r="AZ66" s="132"/>
      <c r="BA66" s="132"/>
      <c r="BB66" s="132"/>
      <c r="BC66" s="132"/>
      <c r="BD66" s="132"/>
      <c r="BE66" s="132"/>
      <c r="BF66" s="132"/>
      <c r="BG66" s="132"/>
      <c r="BH66" s="132"/>
      <c r="BI66" s="132"/>
      <c r="BJ66" s="132"/>
      <c r="BK66" s="132"/>
      <c r="BL66" s="132"/>
      <c r="BM66" s="132"/>
      <c r="BN66" s="132"/>
      <c r="BO66" s="132"/>
      <c r="BP66" s="132"/>
      <c r="BQ66" s="132"/>
      <c r="BR66" s="132"/>
      <c r="BS66" s="132"/>
      <c r="BT66" s="132"/>
      <c r="BU66" s="132"/>
      <c r="BV66" s="132"/>
      <c r="BW66" s="132"/>
      <c r="BX66" s="132"/>
      <c r="BY66" s="132"/>
      <c r="BZ66" s="132"/>
      <c r="CA66" s="132"/>
      <c r="CB66" s="132"/>
      <c r="CC66" s="132"/>
      <c r="CD66" s="132"/>
      <c r="CE66" s="132"/>
      <c r="CF66" s="132"/>
      <c r="CG66" s="132"/>
      <c r="CH66" s="132"/>
      <c r="CI66" s="132"/>
      <c r="CJ66" s="132"/>
      <c r="CK66" s="132"/>
      <c r="CL66" s="132"/>
      <c r="CM66" s="132"/>
      <c r="CN66" s="132"/>
      <c r="CO66" s="132"/>
      <c r="CP66" s="132"/>
      <c r="CQ66" s="132"/>
      <c r="CR66" s="132"/>
      <c r="CS66" s="132"/>
      <c r="CT66" s="132"/>
      <c r="CU66" s="132"/>
      <c r="CV66" s="132"/>
      <c r="CW66" s="132"/>
      <c r="CX66" s="132"/>
      <c r="CY66" s="132"/>
      <c r="CZ66" s="132"/>
      <c r="DA66" s="132"/>
      <c r="DB66" s="132"/>
      <c r="DC66" s="132"/>
      <c r="DD66" s="132"/>
      <c r="DE66" s="132"/>
      <c r="DF66" s="132"/>
      <c r="DG66" s="132"/>
      <c r="DH66" s="132"/>
      <c r="DI66" s="132"/>
      <c r="DJ66" s="132"/>
      <c r="DK66" s="132"/>
      <c r="DL66" s="132"/>
      <c r="DM66" s="132"/>
      <c r="DN66" s="132"/>
      <c r="DO66" s="132"/>
      <c r="DP66" s="132"/>
      <c r="DQ66" s="132"/>
      <c r="DR66" s="132"/>
      <c r="DS66" s="132"/>
      <c r="DT66" s="132"/>
      <c r="DU66" s="132"/>
      <c r="DV66" s="132"/>
      <c r="DW66" s="132"/>
      <c r="DX66" s="132"/>
      <c r="DY66" s="132"/>
      <c r="DZ66" s="132"/>
      <c r="EA66" s="132"/>
      <c r="EB66" s="132"/>
      <c r="EC66" s="132"/>
      <c r="ED66" s="132"/>
      <c r="EE66" s="132"/>
      <c r="EF66" s="132"/>
      <c r="EG66" s="132"/>
      <c r="EH66" s="132"/>
      <c r="EI66" s="132"/>
      <c r="EJ66" s="132"/>
      <c r="EK66" s="132"/>
      <c r="EL66" s="132"/>
      <c r="EM66" s="132"/>
      <c r="EN66" s="132"/>
      <c r="EO66" s="132"/>
      <c r="EP66" s="132"/>
      <c r="EQ66" s="132"/>
      <c r="ER66" s="132"/>
    </row>
    <row r="67" spans="1:148" s="144" customFormat="1" collapsed="1" x14ac:dyDescent="0.3">
      <c r="A67" s="139"/>
      <c r="B67" s="139"/>
      <c r="C67" s="148">
        <v>1</v>
      </c>
      <c r="D67" s="145" t="s">
        <v>331</v>
      </c>
      <c r="E67" s="141"/>
      <c r="F67" s="152" t="s">
        <v>367</v>
      </c>
      <c r="G67" s="142"/>
      <c r="H67" s="143"/>
      <c r="I67" s="143"/>
      <c r="J67" s="143"/>
      <c r="K67" s="178" t="s">
        <v>327</v>
      </c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/>
      <c r="CF67" s="82"/>
      <c r="CG67" s="82"/>
      <c r="CH67" s="82"/>
      <c r="CI67" s="82"/>
      <c r="CJ67" s="82"/>
      <c r="CK67" s="82"/>
      <c r="CL67" s="82"/>
      <c r="CM67" s="82"/>
      <c r="CN67" s="82"/>
      <c r="CO67" s="82"/>
      <c r="CP67" s="82"/>
      <c r="CQ67" s="82"/>
      <c r="CR67" s="82"/>
      <c r="CS67" s="82"/>
      <c r="CT67" s="82"/>
      <c r="CU67" s="82"/>
      <c r="CV67" s="82"/>
      <c r="CW67" s="82"/>
      <c r="CX67" s="82"/>
      <c r="CY67" s="82"/>
      <c r="CZ67" s="82"/>
      <c r="DA67" s="82"/>
      <c r="DB67" s="82"/>
      <c r="DC67" s="82"/>
      <c r="DD67" s="82"/>
      <c r="DE67" s="82"/>
      <c r="DF67" s="82"/>
      <c r="DG67" s="82"/>
      <c r="DH67" s="82"/>
      <c r="DI67" s="82"/>
      <c r="DJ67" s="82"/>
      <c r="DK67" s="82"/>
      <c r="DL67" s="82"/>
      <c r="DM67" s="82"/>
      <c r="DN67" s="82"/>
      <c r="DO67" s="82"/>
      <c r="DP67" s="82"/>
      <c r="DQ67" s="82"/>
      <c r="DR67" s="82"/>
      <c r="DS67" s="82"/>
      <c r="DT67" s="82"/>
      <c r="DU67" s="82"/>
      <c r="DV67" s="82"/>
      <c r="DW67" s="82"/>
      <c r="DX67" s="82"/>
      <c r="DY67" s="82"/>
      <c r="DZ67" s="82"/>
      <c r="EA67" s="82"/>
      <c r="EB67" s="82"/>
      <c r="EC67" s="82"/>
      <c r="ED67" s="82"/>
      <c r="EE67" s="82"/>
      <c r="EF67" s="82"/>
      <c r="EG67" s="82"/>
      <c r="EH67" s="82"/>
      <c r="EI67" s="82"/>
      <c r="EJ67" s="82"/>
      <c r="EK67" s="82"/>
      <c r="EL67" s="82"/>
      <c r="EM67" s="82"/>
      <c r="EN67" s="82"/>
      <c r="EO67" s="82"/>
      <c r="EP67" s="82"/>
      <c r="EQ67" s="82"/>
      <c r="ER67" s="82"/>
    </row>
    <row r="68" spans="1:148" s="120" customFormat="1" ht="72" hidden="1" outlineLevel="1" x14ac:dyDescent="0.3">
      <c r="A68" s="155"/>
      <c r="B68" s="155"/>
      <c r="C68" s="225"/>
      <c r="D68" s="120" t="s">
        <v>215</v>
      </c>
      <c r="E68" s="1" t="s">
        <v>27</v>
      </c>
      <c r="F68" s="155"/>
      <c r="G68" s="226">
        <v>7500</v>
      </c>
      <c r="H68" s="130">
        <v>7500</v>
      </c>
      <c r="I68" s="130">
        <v>8000</v>
      </c>
      <c r="J68" s="130">
        <v>9500</v>
      </c>
      <c r="K68" s="131" t="s">
        <v>318</v>
      </c>
    </row>
    <row r="69" spans="1:148" s="125" customFormat="1" ht="19.05" hidden="1" customHeight="1" outlineLevel="1" x14ac:dyDescent="0.3">
      <c r="A69" s="155"/>
      <c r="B69" s="155"/>
      <c r="C69" s="235"/>
      <c r="D69" s="120"/>
      <c r="E69" s="240" t="s">
        <v>285</v>
      </c>
      <c r="F69" s="154"/>
      <c r="G69" s="241">
        <v>62000</v>
      </c>
      <c r="H69" s="126">
        <v>61500</v>
      </c>
      <c r="I69" s="126">
        <v>61500</v>
      </c>
      <c r="J69" s="126">
        <v>61500</v>
      </c>
      <c r="K69" s="127" t="s">
        <v>286</v>
      </c>
    </row>
    <row r="70" spans="1:148" s="120" customFormat="1" ht="18" hidden="1" outlineLevel="1" x14ac:dyDescent="0.3">
      <c r="A70" s="155"/>
      <c r="B70" s="155"/>
      <c r="C70" s="225"/>
      <c r="D70" s="120" t="s">
        <v>213</v>
      </c>
      <c r="E70" s="1" t="s">
        <v>28</v>
      </c>
      <c r="F70" s="155"/>
      <c r="G70" s="242">
        <f>G68/G69</f>
        <v>0.12096774193548387</v>
      </c>
      <c r="H70" s="242">
        <f t="shared" ref="H70:J70" si="2">H68/H69</f>
        <v>0.12195121951219512</v>
      </c>
      <c r="I70" s="242">
        <f t="shared" si="2"/>
        <v>0.13008130081300814</v>
      </c>
      <c r="J70" s="242">
        <f t="shared" si="2"/>
        <v>0.15447154471544716</v>
      </c>
      <c r="K70" s="131" t="s">
        <v>172</v>
      </c>
    </row>
    <row r="71" spans="1:148" s="144" customFormat="1" collapsed="1" x14ac:dyDescent="0.3">
      <c r="A71" s="139"/>
      <c r="B71" s="139"/>
      <c r="C71" s="148">
        <v>2</v>
      </c>
      <c r="D71" s="145" t="s">
        <v>349</v>
      </c>
      <c r="E71" s="141"/>
      <c r="F71" s="152" t="s">
        <v>333</v>
      </c>
      <c r="G71" s="142"/>
      <c r="H71" s="143"/>
      <c r="I71" s="143"/>
      <c r="J71" s="143"/>
      <c r="K71" s="178" t="s">
        <v>328</v>
      </c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82"/>
      <c r="BE71" s="82"/>
      <c r="BF71" s="82"/>
      <c r="BG71" s="82"/>
      <c r="BH71" s="82"/>
      <c r="BI71" s="82"/>
      <c r="BJ71" s="82"/>
      <c r="BK71" s="82"/>
      <c r="BL71" s="82"/>
      <c r="BM71" s="82"/>
      <c r="BN71" s="82"/>
      <c r="BO71" s="82"/>
      <c r="BP71" s="82"/>
      <c r="BQ71" s="82"/>
      <c r="BR71" s="82"/>
      <c r="BS71" s="82"/>
      <c r="BT71" s="82"/>
      <c r="BU71" s="82"/>
      <c r="BV71" s="82"/>
      <c r="BW71" s="82"/>
      <c r="BX71" s="82"/>
      <c r="BY71" s="82"/>
      <c r="BZ71" s="82"/>
      <c r="CA71" s="82"/>
      <c r="CB71" s="82"/>
      <c r="CC71" s="82"/>
      <c r="CD71" s="82"/>
      <c r="CE71" s="82"/>
      <c r="CF71" s="82"/>
      <c r="CG71" s="82"/>
      <c r="CH71" s="82"/>
      <c r="CI71" s="82"/>
      <c r="CJ71" s="82"/>
      <c r="CK71" s="82"/>
      <c r="CL71" s="82"/>
      <c r="CM71" s="82"/>
      <c r="CN71" s="82"/>
      <c r="CO71" s="82"/>
      <c r="CP71" s="82"/>
      <c r="CQ71" s="82"/>
      <c r="CR71" s="82"/>
      <c r="CS71" s="82"/>
      <c r="CT71" s="82"/>
      <c r="CU71" s="82"/>
      <c r="CV71" s="82"/>
      <c r="CW71" s="82"/>
      <c r="CX71" s="82"/>
      <c r="CY71" s="82"/>
      <c r="CZ71" s="82"/>
      <c r="DA71" s="82"/>
      <c r="DB71" s="82"/>
      <c r="DC71" s="82"/>
      <c r="DD71" s="82"/>
      <c r="DE71" s="82"/>
      <c r="DF71" s="82"/>
      <c r="DG71" s="82"/>
      <c r="DH71" s="82"/>
      <c r="DI71" s="82"/>
      <c r="DJ71" s="82"/>
      <c r="DK71" s="82"/>
      <c r="DL71" s="82"/>
      <c r="DM71" s="82"/>
      <c r="DN71" s="82"/>
      <c r="DO71" s="82"/>
      <c r="DP71" s="82"/>
      <c r="DQ71" s="82"/>
      <c r="DR71" s="82"/>
      <c r="DS71" s="82"/>
      <c r="DT71" s="82"/>
      <c r="DU71" s="82"/>
      <c r="DV71" s="82"/>
      <c r="DW71" s="82"/>
      <c r="DX71" s="82"/>
      <c r="DY71" s="82"/>
      <c r="DZ71" s="82"/>
      <c r="EA71" s="82"/>
      <c r="EB71" s="82"/>
      <c r="EC71" s="82"/>
      <c r="ED71" s="82"/>
      <c r="EE71" s="82"/>
      <c r="EF71" s="82"/>
      <c r="EG71" s="82"/>
      <c r="EH71" s="82"/>
      <c r="EI71" s="82"/>
      <c r="EJ71" s="82"/>
      <c r="EK71" s="82"/>
      <c r="EL71" s="82"/>
      <c r="EM71" s="82"/>
      <c r="EN71" s="82"/>
      <c r="EO71" s="82"/>
      <c r="EP71" s="82"/>
      <c r="EQ71" s="82"/>
      <c r="ER71" s="82"/>
    </row>
    <row r="72" spans="1:148" s="120" customFormat="1" ht="18" hidden="1" outlineLevel="1" x14ac:dyDescent="0.3">
      <c r="A72" s="155"/>
      <c r="B72" s="155"/>
      <c r="C72" s="225"/>
      <c r="D72" s="120" t="s">
        <v>215</v>
      </c>
      <c r="E72" s="1" t="s">
        <v>34</v>
      </c>
      <c r="F72" s="155"/>
      <c r="G72" s="226" t="s">
        <v>273</v>
      </c>
      <c r="H72" s="130"/>
      <c r="I72" s="130"/>
      <c r="J72" s="130"/>
      <c r="K72" s="131" t="s">
        <v>169</v>
      </c>
    </row>
    <row r="73" spans="1:148" s="120" customFormat="1" ht="18" hidden="1" outlineLevel="1" x14ac:dyDescent="0.3">
      <c r="A73" s="155"/>
      <c r="B73" s="155"/>
      <c r="C73" s="225"/>
      <c r="D73" s="120" t="s">
        <v>213</v>
      </c>
      <c r="E73" s="1" t="s">
        <v>29</v>
      </c>
      <c r="F73" s="155"/>
      <c r="G73" s="226" t="e">
        <f>G74/G72</f>
        <v>#VALUE!</v>
      </c>
      <c r="H73" s="226" t="e">
        <f t="shared" ref="H73:J73" si="3">H74/H72</f>
        <v>#DIV/0!</v>
      </c>
      <c r="I73" s="226" t="e">
        <f t="shared" si="3"/>
        <v>#DIV/0!</v>
      </c>
      <c r="J73" s="226" t="e">
        <f t="shared" si="3"/>
        <v>#DIV/0!</v>
      </c>
      <c r="K73" s="131" t="s">
        <v>170</v>
      </c>
    </row>
    <row r="74" spans="1:148" s="125" customFormat="1" ht="18" hidden="1" outlineLevel="1" x14ac:dyDescent="0.3">
      <c r="A74" s="155"/>
      <c r="B74" s="155"/>
      <c r="C74" s="235"/>
      <c r="D74" s="120"/>
      <c r="E74" s="240" t="s">
        <v>287</v>
      </c>
      <c r="F74" s="154"/>
      <c r="G74" s="241" t="s">
        <v>273</v>
      </c>
      <c r="H74" s="126"/>
      <c r="I74" s="126"/>
      <c r="J74" s="126"/>
      <c r="K74" s="127" t="s">
        <v>353</v>
      </c>
    </row>
    <row r="75" spans="1:148" s="120" customFormat="1" ht="18" hidden="1" outlineLevel="1" x14ac:dyDescent="0.3">
      <c r="A75" s="155"/>
      <c r="B75" s="155"/>
      <c r="C75" s="225"/>
      <c r="D75" s="120" t="s">
        <v>212</v>
      </c>
      <c r="E75" s="1" t="s">
        <v>30</v>
      </c>
      <c r="F75" s="155"/>
      <c r="G75" s="226"/>
      <c r="H75" s="130"/>
      <c r="I75" s="130"/>
      <c r="J75" s="130"/>
      <c r="K75" s="131" t="s">
        <v>171</v>
      </c>
    </row>
    <row r="76" spans="1:148" s="144" customFormat="1" collapsed="1" x14ac:dyDescent="0.3">
      <c r="A76" s="139"/>
      <c r="B76" s="139"/>
      <c r="C76" s="148">
        <v>3</v>
      </c>
      <c r="D76" s="145" t="s">
        <v>44</v>
      </c>
      <c r="E76" s="147"/>
      <c r="F76" s="152" t="s">
        <v>332</v>
      </c>
      <c r="G76" s="142"/>
      <c r="H76" s="143"/>
      <c r="I76" s="143"/>
      <c r="J76" s="143"/>
      <c r="K76" s="178" t="s">
        <v>329</v>
      </c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82"/>
      <c r="BB76" s="82"/>
      <c r="BC76" s="82"/>
      <c r="BD76" s="82"/>
      <c r="BE76" s="82"/>
      <c r="BF76" s="82"/>
      <c r="BG76" s="82"/>
      <c r="BH76" s="82"/>
      <c r="BI76" s="82"/>
      <c r="BJ76" s="82"/>
      <c r="BK76" s="82"/>
      <c r="BL76" s="82"/>
      <c r="BM76" s="82"/>
      <c r="BN76" s="82"/>
      <c r="BO76" s="82"/>
      <c r="BP76" s="82"/>
      <c r="BQ76" s="82"/>
      <c r="BR76" s="82"/>
      <c r="BS76" s="82"/>
      <c r="BT76" s="82"/>
      <c r="BU76" s="82"/>
      <c r="BV76" s="82"/>
      <c r="BW76" s="82"/>
      <c r="BX76" s="82"/>
      <c r="BY76" s="82"/>
      <c r="BZ76" s="82"/>
      <c r="CA76" s="82"/>
      <c r="CB76" s="82"/>
      <c r="CC76" s="82"/>
      <c r="CD76" s="82"/>
      <c r="CE76" s="82"/>
      <c r="CF76" s="82"/>
      <c r="CG76" s="82"/>
      <c r="CH76" s="82"/>
      <c r="CI76" s="82"/>
      <c r="CJ76" s="82"/>
      <c r="CK76" s="82"/>
      <c r="CL76" s="82"/>
      <c r="CM76" s="82"/>
      <c r="CN76" s="82"/>
      <c r="CO76" s="82"/>
      <c r="CP76" s="82"/>
      <c r="CQ76" s="82"/>
      <c r="CR76" s="82"/>
      <c r="CS76" s="82"/>
      <c r="CT76" s="82"/>
      <c r="CU76" s="82"/>
      <c r="CV76" s="82"/>
      <c r="CW76" s="82"/>
      <c r="CX76" s="82"/>
      <c r="CY76" s="82"/>
      <c r="CZ76" s="82"/>
      <c r="DA76" s="82"/>
      <c r="DB76" s="82"/>
      <c r="DC76" s="82"/>
      <c r="DD76" s="82"/>
      <c r="DE76" s="82"/>
      <c r="DF76" s="82"/>
      <c r="DG76" s="82"/>
      <c r="DH76" s="82"/>
      <c r="DI76" s="82"/>
      <c r="DJ76" s="82"/>
      <c r="DK76" s="82"/>
      <c r="DL76" s="82"/>
      <c r="DM76" s="82"/>
      <c r="DN76" s="82"/>
      <c r="DO76" s="82"/>
      <c r="DP76" s="82"/>
      <c r="DQ76" s="82"/>
      <c r="DR76" s="82"/>
      <c r="DS76" s="82"/>
      <c r="DT76" s="82"/>
      <c r="DU76" s="82"/>
      <c r="DV76" s="82"/>
      <c r="DW76" s="82"/>
      <c r="DX76" s="82"/>
      <c r="DY76" s="82"/>
      <c r="DZ76" s="82"/>
      <c r="EA76" s="82"/>
      <c r="EB76" s="82"/>
      <c r="EC76" s="82"/>
      <c r="ED76" s="82"/>
      <c r="EE76" s="82"/>
      <c r="EF76" s="82"/>
      <c r="EG76" s="82"/>
      <c r="EH76" s="82"/>
      <c r="EI76" s="82"/>
      <c r="EJ76" s="82"/>
      <c r="EK76" s="82"/>
      <c r="EL76" s="82"/>
      <c r="EM76" s="82"/>
      <c r="EN76" s="82"/>
      <c r="EO76" s="82"/>
      <c r="EP76" s="82"/>
      <c r="EQ76" s="82"/>
      <c r="ER76" s="82"/>
    </row>
    <row r="77" spans="1:148" s="120" customFormat="1" ht="18" hidden="1" outlineLevel="1" x14ac:dyDescent="0.3">
      <c r="A77" s="155"/>
      <c r="B77" s="155"/>
      <c r="C77" s="225"/>
      <c r="D77" s="121" t="s">
        <v>215</v>
      </c>
      <c r="E77" s="2" t="s">
        <v>288</v>
      </c>
      <c r="F77" s="155"/>
      <c r="G77" s="226"/>
      <c r="H77" s="130"/>
      <c r="I77" s="130"/>
      <c r="J77" s="130"/>
      <c r="K77" s="131" t="s">
        <v>351</v>
      </c>
    </row>
    <row r="78" spans="1:148" s="120" customFormat="1" ht="18" hidden="1" outlineLevel="1" x14ac:dyDescent="0.3">
      <c r="A78" s="155"/>
      <c r="B78" s="155"/>
      <c r="C78" s="225"/>
      <c r="D78" s="121" t="s">
        <v>213</v>
      </c>
      <c r="E78" s="2" t="s">
        <v>45</v>
      </c>
      <c r="F78" s="155"/>
      <c r="G78" s="226"/>
      <c r="H78" s="130"/>
      <c r="I78" s="130"/>
      <c r="J78" s="130"/>
      <c r="K78" s="131" t="s">
        <v>351</v>
      </c>
    </row>
    <row r="79" spans="1:148" s="120" customFormat="1" ht="18" hidden="1" outlineLevel="1" x14ac:dyDescent="0.3">
      <c r="A79" s="155"/>
      <c r="B79" s="155"/>
      <c r="C79" s="225"/>
      <c r="D79" s="121" t="s">
        <v>212</v>
      </c>
      <c r="E79" s="2" t="s">
        <v>350</v>
      </c>
      <c r="F79" s="155"/>
      <c r="G79" s="226"/>
      <c r="H79" s="130"/>
      <c r="I79" s="130"/>
      <c r="J79" s="130"/>
      <c r="K79" s="131" t="s">
        <v>351</v>
      </c>
    </row>
    <row r="80" spans="1:148" s="144" customFormat="1" collapsed="1" x14ac:dyDescent="0.3">
      <c r="A80" s="139"/>
      <c r="B80" s="139"/>
      <c r="C80" s="148">
        <v>4</v>
      </c>
      <c r="D80" s="145" t="s">
        <v>31</v>
      </c>
      <c r="E80" s="141"/>
      <c r="F80" s="152" t="s">
        <v>367</v>
      </c>
      <c r="G80" s="142"/>
      <c r="H80" s="143"/>
      <c r="I80" s="143"/>
      <c r="J80" s="143"/>
      <c r="K80" s="178" t="s">
        <v>352</v>
      </c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82"/>
      <c r="BB80" s="82"/>
      <c r="BC80" s="82"/>
      <c r="BD80" s="82"/>
      <c r="BE80" s="82"/>
      <c r="BF80" s="82"/>
      <c r="BG80" s="82"/>
      <c r="BH80" s="82"/>
      <c r="BI80" s="82"/>
      <c r="BJ80" s="82"/>
      <c r="BK80" s="82"/>
      <c r="BL80" s="82"/>
      <c r="BM80" s="82"/>
      <c r="BN80" s="82"/>
      <c r="BO80" s="82"/>
      <c r="BP80" s="82"/>
      <c r="BQ80" s="82"/>
      <c r="BR80" s="82"/>
      <c r="BS80" s="82"/>
      <c r="BT80" s="82"/>
      <c r="BU80" s="82"/>
      <c r="BV80" s="82"/>
      <c r="BW80" s="82"/>
      <c r="BX80" s="82"/>
      <c r="BY80" s="82"/>
      <c r="BZ80" s="82"/>
      <c r="CA80" s="82"/>
      <c r="CB80" s="82"/>
      <c r="CC80" s="82"/>
      <c r="CD80" s="82"/>
      <c r="CE80" s="82"/>
      <c r="CF80" s="82"/>
      <c r="CG80" s="82"/>
      <c r="CH80" s="82"/>
      <c r="CI80" s="82"/>
      <c r="CJ80" s="82"/>
      <c r="CK80" s="82"/>
      <c r="CL80" s="82"/>
      <c r="CM80" s="82"/>
      <c r="CN80" s="82"/>
      <c r="CO80" s="82"/>
      <c r="CP80" s="82"/>
      <c r="CQ80" s="82"/>
      <c r="CR80" s="82"/>
      <c r="CS80" s="82"/>
      <c r="CT80" s="82"/>
      <c r="CU80" s="82"/>
      <c r="CV80" s="82"/>
      <c r="CW80" s="82"/>
      <c r="CX80" s="82"/>
      <c r="CY80" s="82"/>
      <c r="CZ80" s="82"/>
      <c r="DA80" s="82"/>
      <c r="DB80" s="82"/>
      <c r="DC80" s="82"/>
      <c r="DD80" s="82"/>
      <c r="DE80" s="82"/>
      <c r="DF80" s="82"/>
      <c r="DG80" s="82"/>
      <c r="DH80" s="82"/>
      <c r="DI80" s="82"/>
      <c r="DJ80" s="82"/>
      <c r="DK80" s="82"/>
      <c r="DL80" s="82"/>
      <c r="DM80" s="82"/>
      <c r="DN80" s="82"/>
      <c r="DO80" s="82"/>
      <c r="DP80" s="82"/>
      <c r="DQ80" s="82"/>
      <c r="DR80" s="82"/>
      <c r="DS80" s="82"/>
      <c r="DT80" s="82"/>
      <c r="DU80" s="82"/>
      <c r="DV80" s="82"/>
      <c r="DW80" s="82"/>
      <c r="DX80" s="82"/>
      <c r="DY80" s="82"/>
      <c r="DZ80" s="82"/>
      <c r="EA80" s="82"/>
      <c r="EB80" s="82"/>
      <c r="EC80" s="82"/>
      <c r="ED80" s="82"/>
      <c r="EE80" s="82"/>
      <c r="EF80" s="82"/>
      <c r="EG80" s="82"/>
      <c r="EH80" s="82"/>
      <c r="EI80" s="82"/>
      <c r="EJ80" s="82"/>
      <c r="EK80" s="82"/>
      <c r="EL80" s="82"/>
      <c r="EM80" s="82"/>
      <c r="EN80" s="82"/>
      <c r="EO80" s="82"/>
      <c r="EP80" s="82"/>
      <c r="EQ80" s="82"/>
      <c r="ER80" s="82"/>
    </row>
    <row r="81" spans="1:148" hidden="1" outlineLevel="1" x14ac:dyDescent="0.3">
      <c r="D81" s="123" t="s">
        <v>215</v>
      </c>
      <c r="E81" s="1" t="s">
        <v>35</v>
      </c>
    </row>
    <row r="82" spans="1:148" hidden="1" outlineLevel="1" x14ac:dyDescent="0.3">
      <c r="D82" s="123" t="s">
        <v>213</v>
      </c>
      <c r="E82" s="1" t="s">
        <v>32</v>
      </c>
    </row>
    <row r="83" spans="1:148" s="144" customFormat="1" collapsed="1" x14ac:dyDescent="0.3">
      <c r="A83" s="139"/>
      <c r="B83" s="139"/>
      <c r="C83" s="148">
        <v>5</v>
      </c>
      <c r="D83" s="140" t="s">
        <v>175</v>
      </c>
      <c r="E83" s="147"/>
      <c r="F83" s="152" t="s">
        <v>367</v>
      </c>
      <c r="G83" s="142"/>
      <c r="H83" s="143"/>
      <c r="I83" s="143"/>
      <c r="J83" s="143"/>
      <c r="K83" s="178" t="s">
        <v>335</v>
      </c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/>
      <c r="CM83" s="82"/>
      <c r="CN83" s="82"/>
      <c r="CO83" s="82"/>
      <c r="CP83" s="82"/>
      <c r="CQ83" s="82"/>
      <c r="CR83" s="82"/>
      <c r="CS83" s="82"/>
      <c r="CT83" s="82"/>
      <c r="CU83" s="82"/>
      <c r="CV83" s="82"/>
      <c r="CW83" s="82"/>
      <c r="CX83" s="82"/>
      <c r="CY83" s="82"/>
      <c r="CZ83" s="82"/>
      <c r="DA83" s="82"/>
      <c r="DB83" s="82"/>
      <c r="DC83" s="82"/>
      <c r="DD83" s="82"/>
      <c r="DE83" s="82"/>
      <c r="DF83" s="82"/>
      <c r="DG83" s="82"/>
      <c r="DH83" s="82"/>
      <c r="DI83" s="82"/>
      <c r="DJ83" s="82"/>
      <c r="DK83" s="82"/>
      <c r="DL83" s="82"/>
      <c r="DM83" s="82"/>
      <c r="DN83" s="82"/>
      <c r="DO83" s="82"/>
      <c r="DP83" s="82"/>
      <c r="DQ83" s="82"/>
      <c r="DR83" s="82"/>
      <c r="DS83" s="82"/>
      <c r="DT83" s="82"/>
      <c r="DU83" s="82"/>
      <c r="DV83" s="82"/>
      <c r="DW83" s="82"/>
      <c r="DX83" s="82"/>
      <c r="DY83" s="82"/>
      <c r="DZ83" s="82"/>
      <c r="EA83" s="82"/>
      <c r="EB83" s="82"/>
      <c r="EC83" s="82"/>
      <c r="ED83" s="82"/>
      <c r="EE83" s="82"/>
      <c r="EF83" s="82"/>
      <c r="EG83" s="82"/>
      <c r="EH83" s="82"/>
      <c r="EI83" s="82"/>
      <c r="EJ83" s="82"/>
      <c r="EK83" s="82"/>
      <c r="EL83" s="82"/>
      <c r="EM83" s="82"/>
      <c r="EN83" s="82"/>
      <c r="EO83" s="82"/>
      <c r="EP83" s="82"/>
      <c r="EQ83" s="82"/>
      <c r="ER83" s="82"/>
    </row>
    <row r="84" spans="1:148" s="120" customFormat="1" ht="36" hidden="1" outlineLevel="1" x14ac:dyDescent="0.3">
      <c r="A84" s="153"/>
      <c r="B84" s="153"/>
      <c r="C84" s="156"/>
      <c r="D84" s="157" t="s">
        <v>215</v>
      </c>
      <c r="E84" s="2" t="s">
        <v>354</v>
      </c>
      <c r="F84" s="153"/>
      <c r="G84" s="129"/>
      <c r="H84" s="130"/>
      <c r="I84" s="130"/>
      <c r="J84" s="130"/>
      <c r="K84" s="131" t="s">
        <v>355</v>
      </c>
    </row>
    <row r="85" spans="1:148" s="120" customFormat="1" ht="36" hidden="1" outlineLevel="1" x14ac:dyDescent="0.3">
      <c r="A85" s="155"/>
      <c r="B85" s="155"/>
      <c r="C85" s="225"/>
      <c r="D85" s="120" t="s">
        <v>213</v>
      </c>
      <c r="E85" s="2" t="s">
        <v>356</v>
      </c>
      <c r="F85" s="155"/>
      <c r="G85" s="226"/>
      <c r="H85" s="130"/>
      <c r="I85" s="130"/>
      <c r="J85" s="130"/>
      <c r="K85" s="131" t="s">
        <v>357</v>
      </c>
    </row>
    <row r="86" spans="1:148" s="133" customFormat="1" x14ac:dyDescent="0.3">
      <c r="A86" s="216" t="s">
        <v>301</v>
      </c>
      <c r="B86" s="217" t="s">
        <v>361</v>
      </c>
      <c r="C86" s="218"/>
      <c r="D86" s="219"/>
      <c r="E86" s="220"/>
      <c r="F86" s="221"/>
      <c r="G86" s="222"/>
      <c r="H86" s="223"/>
      <c r="I86" s="223"/>
      <c r="J86" s="223"/>
      <c r="K86" s="176"/>
      <c r="L86" s="200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82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/>
      <c r="CM86" s="82"/>
      <c r="CN86" s="82"/>
      <c r="CO86" s="82"/>
      <c r="CP86" s="82"/>
      <c r="CQ86" s="82"/>
      <c r="CR86" s="82"/>
      <c r="CS86" s="82"/>
      <c r="CT86" s="82"/>
      <c r="CU86" s="82"/>
      <c r="CV86" s="82"/>
      <c r="CW86" s="82"/>
      <c r="CX86" s="82"/>
      <c r="CY86" s="82"/>
      <c r="CZ86" s="82"/>
      <c r="DA86" s="82"/>
      <c r="DB86" s="82"/>
      <c r="DC86" s="82"/>
      <c r="DD86" s="82"/>
      <c r="DE86" s="82"/>
      <c r="DF86" s="82"/>
      <c r="DG86" s="82"/>
      <c r="DH86" s="82"/>
      <c r="DI86" s="82"/>
      <c r="DJ86" s="82"/>
      <c r="DK86" s="82"/>
      <c r="DL86" s="82"/>
      <c r="DM86" s="82"/>
      <c r="DN86" s="82"/>
      <c r="DO86" s="82"/>
      <c r="DP86" s="82"/>
      <c r="DQ86" s="82"/>
      <c r="DR86" s="82"/>
      <c r="DS86" s="82"/>
      <c r="DT86" s="82"/>
      <c r="DU86" s="82"/>
      <c r="DV86" s="82"/>
      <c r="DW86" s="82"/>
      <c r="DX86" s="82"/>
      <c r="DY86" s="82"/>
      <c r="DZ86" s="82"/>
      <c r="EA86" s="82"/>
      <c r="EB86" s="82"/>
      <c r="EC86" s="82"/>
      <c r="ED86" s="82"/>
      <c r="EE86" s="82"/>
      <c r="EF86" s="82"/>
      <c r="EG86" s="82"/>
      <c r="EH86" s="82"/>
      <c r="EI86" s="82"/>
      <c r="EJ86" s="82"/>
      <c r="EK86" s="82"/>
      <c r="EL86" s="82"/>
      <c r="EM86" s="82"/>
      <c r="EN86" s="82"/>
      <c r="EO86" s="82"/>
      <c r="EP86" s="82"/>
      <c r="EQ86" s="82"/>
      <c r="ER86" s="82"/>
    </row>
    <row r="87" spans="1:148" s="146" customFormat="1" x14ac:dyDescent="0.3">
      <c r="A87" s="192"/>
      <c r="B87" s="193" t="s">
        <v>303</v>
      </c>
      <c r="C87" s="194" t="s">
        <v>366</v>
      </c>
      <c r="D87" s="195"/>
      <c r="E87" s="196"/>
      <c r="F87" s="197"/>
      <c r="G87" s="198"/>
      <c r="H87" s="199"/>
      <c r="I87" s="199"/>
      <c r="J87" s="199"/>
      <c r="K87" s="181"/>
      <c r="L87" s="183"/>
      <c r="M87" s="132"/>
      <c r="N87" s="132"/>
      <c r="O87" s="132"/>
      <c r="P87" s="132"/>
      <c r="Q87" s="132"/>
      <c r="R87" s="132"/>
      <c r="S87" s="132"/>
      <c r="T87" s="132"/>
      <c r="U87" s="132"/>
      <c r="V87" s="132"/>
      <c r="W87" s="132"/>
      <c r="X87" s="132"/>
      <c r="Y87" s="132"/>
      <c r="Z87" s="132"/>
      <c r="AA87" s="132"/>
      <c r="AB87" s="132"/>
      <c r="AC87" s="132"/>
      <c r="AD87" s="132"/>
      <c r="AE87" s="132"/>
      <c r="AF87" s="132"/>
      <c r="AG87" s="132"/>
      <c r="AH87" s="132"/>
      <c r="AI87" s="132"/>
      <c r="AJ87" s="132"/>
      <c r="AK87" s="132"/>
      <c r="AL87" s="132"/>
      <c r="AM87" s="132"/>
      <c r="AN87" s="132"/>
      <c r="AO87" s="132"/>
      <c r="AP87" s="132"/>
      <c r="AQ87" s="132"/>
      <c r="AR87" s="132"/>
      <c r="AS87" s="132"/>
      <c r="AT87" s="132"/>
      <c r="AU87" s="132"/>
      <c r="AV87" s="132"/>
      <c r="AW87" s="132"/>
      <c r="AX87" s="132"/>
      <c r="AY87" s="132"/>
      <c r="AZ87" s="132"/>
      <c r="BA87" s="132"/>
      <c r="BB87" s="132"/>
      <c r="BC87" s="132"/>
      <c r="BD87" s="132"/>
      <c r="BE87" s="132"/>
      <c r="BF87" s="132"/>
      <c r="BG87" s="132"/>
      <c r="BH87" s="132"/>
      <c r="BI87" s="132"/>
      <c r="BJ87" s="132"/>
      <c r="BK87" s="132"/>
      <c r="BL87" s="132"/>
      <c r="BM87" s="132"/>
      <c r="BN87" s="132"/>
      <c r="BO87" s="132"/>
      <c r="BP87" s="132"/>
      <c r="BQ87" s="132"/>
      <c r="BR87" s="132"/>
      <c r="BS87" s="132"/>
      <c r="BT87" s="132"/>
      <c r="BU87" s="132"/>
      <c r="BV87" s="132"/>
      <c r="BW87" s="132"/>
      <c r="BX87" s="132"/>
      <c r="BY87" s="132"/>
      <c r="BZ87" s="132"/>
      <c r="CA87" s="132"/>
      <c r="CB87" s="132"/>
      <c r="CC87" s="132"/>
      <c r="CD87" s="132"/>
      <c r="CE87" s="132"/>
      <c r="CF87" s="132"/>
      <c r="CG87" s="132"/>
      <c r="CH87" s="132"/>
      <c r="CI87" s="132"/>
      <c r="CJ87" s="132"/>
      <c r="CK87" s="132"/>
      <c r="CL87" s="132"/>
      <c r="CM87" s="132"/>
      <c r="CN87" s="132"/>
      <c r="CO87" s="132"/>
      <c r="CP87" s="132"/>
      <c r="CQ87" s="132"/>
      <c r="CR87" s="132"/>
      <c r="CS87" s="132"/>
      <c r="CT87" s="132"/>
      <c r="CU87" s="132"/>
      <c r="CV87" s="132"/>
      <c r="CW87" s="132"/>
      <c r="CX87" s="132"/>
      <c r="CY87" s="132"/>
      <c r="CZ87" s="132"/>
      <c r="DA87" s="132"/>
      <c r="DB87" s="132"/>
      <c r="DC87" s="132"/>
      <c r="DD87" s="132"/>
      <c r="DE87" s="132"/>
      <c r="DF87" s="132"/>
      <c r="DG87" s="132"/>
      <c r="DH87" s="132"/>
      <c r="DI87" s="132"/>
      <c r="DJ87" s="132"/>
      <c r="DK87" s="132"/>
      <c r="DL87" s="132"/>
      <c r="DM87" s="132"/>
      <c r="DN87" s="132"/>
      <c r="DO87" s="132"/>
      <c r="DP87" s="132"/>
      <c r="DQ87" s="132"/>
      <c r="DR87" s="132"/>
      <c r="DS87" s="132"/>
      <c r="DT87" s="132"/>
      <c r="DU87" s="132"/>
      <c r="DV87" s="132"/>
      <c r="DW87" s="132"/>
      <c r="DX87" s="132"/>
      <c r="DY87" s="132"/>
      <c r="DZ87" s="132"/>
      <c r="EA87" s="132"/>
      <c r="EB87" s="132"/>
      <c r="EC87" s="132"/>
      <c r="ED87" s="132"/>
      <c r="EE87" s="132"/>
      <c r="EF87" s="132"/>
      <c r="EG87" s="132"/>
      <c r="EH87" s="132"/>
      <c r="EI87" s="132"/>
      <c r="EJ87" s="132"/>
      <c r="EK87" s="132"/>
      <c r="EL87" s="132"/>
      <c r="EM87" s="132"/>
      <c r="EN87" s="132"/>
      <c r="EO87" s="132"/>
      <c r="EP87" s="132"/>
      <c r="EQ87" s="132"/>
      <c r="ER87" s="132"/>
    </row>
    <row r="88" spans="1:148" s="144" customFormat="1" collapsed="1" x14ac:dyDescent="0.3">
      <c r="A88" s="139"/>
      <c r="B88" s="139"/>
      <c r="C88" s="148">
        <v>1</v>
      </c>
      <c r="D88" s="140" t="s">
        <v>368</v>
      </c>
      <c r="E88" s="147"/>
      <c r="F88" s="152" t="s">
        <v>42</v>
      </c>
      <c r="G88" s="170">
        <f>SUM(G89:G97)</f>
        <v>460342.38</v>
      </c>
      <c r="H88" s="170">
        <f>SUM(H89:H97)</f>
        <v>501177.68</v>
      </c>
      <c r="I88" s="170">
        <f>SUM(I89:I97)</f>
        <v>594291.73499999999</v>
      </c>
      <c r="J88" s="170">
        <f>SUM(J89:J97)</f>
        <v>666121.78925000003</v>
      </c>
      <c r="K88" s="178" t="s">
        <v>304</v>
      </c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82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82"/>
      <c r="CG88" s="82"/>
      <c r="CH88" s="82"/>
      <c r="CI88" s="82"/>
      <c r="CJ88" s="82"/>
      <c r="CK88" s="82"/>
      <c r="CL88" s="82"/>
      <c r="CM88" s="82"/>
      <c r="CN88" s="82"/>
      <c r="CO88" s="82"/>
      <c r="CP88" s="82"/>
      <c r="CQ88" s="82"/>
      <c r="CR88" s="82"/>
      <c r="CS88" s="82"/>
      <c r="CT88" s="82"/>
      <c r="CU88" s="82"/>
      <c r="CV88" s="82"/>
      <c r="CW88" s="82"/>
      <c r="CX88" s="82"/>
      <c r="CY88" s="82"/>
      <c r="CZ88" s="82"/>
      <c r="DA88" s="82"/>
      <c r="DB88" s="82"/>
      <c r="DC88" s="82"/>
      <c r="DD88" s="82"/>
      <c r="DE88" s="82"/>
      <c r="DF88" s="82"/>
      <c r="DG88" s="82"/>
      <c r="DH88" s="82"/>
      <c r="DI88" s="82"/>
      <c r="DJ88" s="82"/>
      <c r="DK88" s="82"/>
      <c r="DL88" s="82"/>
      <c r="DM88" s="82"/>
      <c r="DN88" s="82"/>
      <c r="DO88" s="82"/>
      <c r="DP88" s="82"/>
      <c r="DQ88" s="82"/>
      <c r="DR88" s="82"/>
      <c r="DS88" s="82"/>
      <c r="DT88" s="82"/>
      <c r="DU88" s="82"/>
      <c r="DV88" s="82"/>
      <c r="DW88" s="82"/>
      <c r="DX88" s="82"/>
      <c r="DY88" s="82"/>
      <c r="DZ88" s="82"/>
      <c r="EA88" s="82"/>
      <c r="EB88" s="82"/>
      <c r="EC88" s="82"/>
      <c r="ED88" s="82"/>
      <c r="EE88" s="82"/>
      <c r="EF88" s="82"/>
      <c r="EG88" s="82"/>
      <c r="EH88" s="82"/>
      <c r="EI88" s="82"/>
      <c r="EJ88" s="82"/>
      <c r="EK88" s="82"/>
      <c r="EL88" s="82"/>
      <c r="EM88" s="82"/>
      <c r="EN88" s="82"/>
      <c r="EO88" s="82"/>
      <c r="EP88" s="82"/>
      <c r="EQ88" s="82"/>
      <c r="ER88" s="82"/>
    </row>
    <row r="89" spans="1:148" s="120" customFormat="1" ht="36" hidden="1" outlineLevel="1" x14ac:dyDescent="0.3">
      <c r="A89" s="155"/>
      <c r="B89" s="155"/>
      <c r="C89" s="225"/>
      <c r="D89" s="244" t="s">
        <v>215</v>
      </c>
      <c r="E89" s="77" t="s">
        <v>148</v>
      </c>
      <c r="F89" s="155" t="s">
        <v>124</v>
      </c>
      <c r="G89" s="243">
        <v>193000</v>
      </c>
      <c r="H89" s="243">
        <v>199000</v>
      </c>
      <c r="I89" s="243">
        <f>H89*1.03</f>
        <v>204970</v>
      </c>
      <c r="J89" s="243">
        <f>I89*1.03</f>
        <v>211119.1</v>
      </c>
      <c r="K89" s="131" t="s">
        <v>168</v>
      </c>
    </row>
    <row r="90" spans="1:148" s="120" customFormat="1" ht="54" hidden="1" outlineLevel="1" x14ac:dyDescent="0.3">
      <c r="A90" s="155"/>
      <c r="B90" s="155"/>
      <c r="C90" s="225"/>
      <c r="D90" s="244" t="s">
        <v>213</v>
      </c>
      <c r="E90" s="77" t="s">
        <v>153</v>
      </c>
      <c r="F90" s="155" t="s">
        <v>145</v>
      </c>
      <c r="G90" s="243">
        <v>55000</v>
      </c>
      <c r="H90" s="243">
        <f>G90</f>
        <v>55000</v>
      </c>
      <c r="I90" s="243">
        <v>58000</v>
      </c>
      <c r="J90" s="243">
        <v>63000</v>
      </c>
      <c r="K90" s="131" t="s">
        <v>314</v>
      </c>
    </row>
    <row r="91" spans="1:148" s="120" customFormat="1" ht="18" hidden="1" outlineLevel="1" x14ac:dyDescent="0.3">
      <c r="A91" s="155"/>
      <c r="B91" s="155"/>
      <c r="C91" s="225"/>
      <c r="D91" s="244" t="s">
        <v>212</v>
      </c>
      <c r="E91" s="77" t="s">
        <v>118</v>
      </c>
      <c r="F91" s="155" t="s">
        <v>125</v>
      </c>
      <c r="G91" s="243">
        <f>'2024 January Income Statement'!P17-'2024 January Income Statement'!P57</f>
        <v>13518</v>
      </c>
      <c r="H91" s="243">
        <f>G91*1.35</f>
        <v>18249.300000000003</v>
      </c>
      <c r="I91" s="243">
        <f t="shared" ref="I91:J91" si="4">H91*1.35</f>
        <v>24636.555000000004</v>
      </c>
      <c r="J91" s="243">
        <f t="shared" si="4"/>
        <v>33259.349250000007</v>
      </c>
      <c r="K91" s="131" t="s">
        <v>131</v>
      </c>
    </row>
    <row r="92" spans="1:148" s="120" customFormat="1" ht="90" hidden="1" outlineLevel="1" x14ac:dyDescent="0.3">
      <c r="A92" s="155"/>
      <c r="B92" s="155"/>
      <c r="C92" s="225"/>
      <c r="D92" s="244" t="s">
        <v>292</v>
      </c>
      <c r="E92" s="77" t="s">
        <v>119</v>
      </c>
      <c r="F92" s="155" t="s">
        <v>126</v>
      </c>
      <c r="G92" s="243">
        <f>'2024 January Income Statement'!P11+'2024 January Income Statement'!P12</f>
        <v>16695</v>
      </c>
      <c r="H92" s="243">
        <f>G92*1.2</f>
        <v>20034</v>
      </c>
      <c r="I92" s="243">
        <f t="shared" ref="I92:J92" si="5">H92*1.2</f>
        <v>24040.799999999999</v>
      </c>
      <c r="J92" s="243">
        <f t="shared" si="5"/>
        <v>28848.959999999999</v>
      </c>
      <c r="K92" s="131" t="s">
        <v>315</v>
      </c>
    </row>
    <row r="93" spans="1:148" s="120" customFormat="1" ht="54" hidden="1" outlineLevel="1" x14ac:dyDescent="0.3">
      <c r="A93" s="155"/>
      <c r="B93" s="155"/>
      <c r="C93" s="225"/>
      <c r="D93" s="244" t="s">
        <v>293</v>
      </c>
      <c r="E93" s="77" t="s">
        <v>123</v>
      </c>
      <c r="F93" s="155" t="s">
        <v>42</v>
      </c>
      <c r="G93" s="243">
        <v>0</v>
      </c>
      <c r="H93" s="243">
        <v>12000</v>
      </c>
      <c r="I93" s="243">
        <v>24000</v>
      </c>
      <c r="J93" s="243">
        <v>34000</v>
      </c>
      <c r="K93" s="131" t="s">
        <v>199</v>
      </c>
    </row>
    <row r="94" spans="1:148" s="120" customFormat="1" ht="72" hidden="1" outlineLevel="1" x14ac:dyDescent="0.3">
      <c r="A94" s="155"/>
      <c r="B94" s="155"/>
      <c r="C94" s="225"/>
      <c r="D94" s="244" t="s">
        <v>294</v>
      </c>
      <c r="E94" s="77" t="s">
        <v>120</v>
      </c>
      <c r="F94" s="155" t="s">
        <v>25</v>
      </c>
      <c r="G94" s="243">
        <f>'2024 January Income Statement'!P13</f>
        <v>136930</v>
      </c>
      <c r="H94" s="243">
        <v>150000</v>
      </c>
      <c r="I94" s="243">
        <v>200000</v>
      </c>
      <c r="J94" s="243">
        <v>225000</v>
      </c>
      <c r="K94" s="131" t="s">
        <v>146</v>
      </c>
    </row>
    <row r="95" spans="1:148" s="120" customFormat="1" ht="36" hidden="1" outlineLevel="1" x14ac:dyDescent="0.3">
      <c r="A95" s="155"/>
      <c r="B95" s="155"/>
      <c r="C95" s="225"/>
      <c r="D95" s="244" t="s">
        <v>295</v>
      </c>
      <c r="E95" s="77" t="s">
        <v>121</v>
      </c>
      <c r="F95" s="155" t="s">
        <v>127</v>
      </c>
      <c r="G95" s="243">
        <v>16500</v>
      </c>
      <c r="H95" s="243">
        <v>16500</v>
      </c>
      <c r="I95" s="243">
        <v>21000</v>
      </c>
      <c r="J95" s="243">
        <v>26000</v>
      </c>
      <c r="K95" s="131" t="s">
        <v>147</v>
      </c>
    </row>
    <row r="96" spans="1:148" s="120" customFormat="1" ht="18" hidden="1" outlineLevel="1" x14ac:dyDescent="0.3">
      <c r="A96" s="155"/>
      <c r="B96" s="155"/>
      <c r="C96" s="225"/>
      <c r="D96" s="244" t="s">
        <v>296</v>
      </c>
      <c r="E96" s="77" t="s">
        <v>122</v>
      </c>
      <c r="F96" s="155" t="s">
        <v>128</v>
      </c>
      <c r="G96" s="243">
        <f>'2024 January Income Statement'!P18</f>
        <v>24805</v>
      </c>
      <c r="H96" s="243">
        <v>23000</v>
      </c>
      <c r="I96" s="243">
        <v>25000</v>
      </c>
      <c r="J96" s="243">
        <v>27000</v>
      </c>
      <c r="K96" s="131" t="s">
        <v>129</v>
      </c>
    </row>
    <row r="97" spans="1:11" s="120" customFormat="1" ht="54" hidden="1" outlineLevel="1" x14ac:dyDescent="0.3">
      <c r="A97" s="155"/>
      <c r="B97" s="155"/>
      <c r="C97" s="225"/>
      <c r="D97" s="244" t="s">
        <v>302</v>
      </c>
      <c r="E97" s="77" t="s">
        <v>130</v>
      </c>
      <c r="F97" s="155" t="s">
        <v>42</v>
      </c>
      <c r="G97" s="243">
        <f>G118</f>
        <v>3894.3800000000006</v>
      </c>
      <c r="H97" s="243">
        <f>H118</f>
        <v>7394.380000000001</v>
      </c>
      <c r="I97" s="243">
        <f>I118</f>
        <v>12644.380000000001</v>
      </c>
      <c r="J97" s="243">
        <f>J118</f>
        <v>17894.38</v>
      </c>
      <c r="K97" s="131" t="s">
        <v>200</v>
      </c>
    </row>
    <row r="98" spans="1:11" s="144" customFormat="1" collapsed="1" x14ac:dyDescent="0.3">
      <c r="A98" s="139"/>
      <c r="B98" s="139"/>
      <c r="C98" s="148">
        <v>2</v>
      </c>
      <c r="D98" s="145" t="s">
        <v>334</v>
      </c>
      <c r="E98" s="141"/>
      <c r="F98" s="152" t="s">
        <v>42</v>
      </c>
      <c r="G98" s="174">
        <f>SUM(G99:G107)</f>
        <v>1</v>
      </c>
      <c r="H98" s="175">
        <f t="shared" ref="H98:J98" si="6">SUM(H99:H107)</f>
        <v>1</v>
      </c>
      <c r="I98" s="175">
        <f t="shared" si="6"/>
        <v>1</v>
      </c>
      <c r="J98" s="175">
        <f t="shared" si="6"/>
        <v>1</v>
      </c>
      <c r="K98" s="182" t="s">
        <v>359</v>
      </c>
    </row>
    <row r="99" spans="1:11" s="125" customFormat="1" ht="18" hidden="1" outlineLevel="1" x14ac:dyDescent="0.3">
      <c r="A99" s="154"/>
      <c r="B99" s="154"/>
      <c r="C99" s="235"/>
      <c r="E99" s="77" t="s">
        <v>150</v>
      </c>
      <c r="F99" s="245"/>
      <c r="G99" s="246">
        <f t="shared" ref="G99:G107" si="7">G89/$G$88</f>
        <v>0.41925316543742941</v>
      </c>
      <c r="H99" s="246">
        <f>H89/$H$88</f>
        <v>0.39706476952445291</v>
      </c>
      <c r="I99" s="246">
        <f>I89/$I$88</f>
        <v>0.34489794814326336</v>
      </c>
      <c r="J99" s="246">
        <f>J89/$J$88</f>
        <v>0.31693768828325414</v>
      </c>
      <c r="K99" s="247" t="s">
        <v>135</v>
      </c>
    </row>
    <row r="100" spans="1:11" s="125" customFormat="1" ht="18" hidden="1" outlineLevel="1" x14ac:dyDescent="0.3">
      <c r="A100" s="154"/>
      <c r="B100" s="154"/>
      <c r="C100" s="235"/>
      <c r="E100" s="77" t="s">
        <v>149</v>
      </c>
      <c r="F100" s="245"/>
      <c r="G100" s="246">
        <f t="shared" si="7"/>
        <v>0.1194762906686975</v>
      </c>
      <c r="H100" s="246">
        <f t="shared" ref="H100:H107" si="8">H90/$H$88</f>
        <v>0.10974151921530105</v>
      </c>
      <c r="I100" s="246">
        <f t="shared" ref="I100:I107" si="9">I90/$I$88</f>
        <v>9.7595165108597712E-2</v>
      </c>
      <c r="J100" s="246">
        <f t="shared" ref="J100:J107" si="10">J90/$J$88</f>
        <v>9.4577299551982782E-2</v>
      </c>
      <c r="K100" s="247" t="s">
        <v>135</v>
      </c>
    </row>
    <row r="101" spans="1:11" s="125" customFormat="1" ht="18" hidden="1" outlineLevel="1" x14ac:dyDescent="0.3">
      <c r="A101" s="154"/>
      <c r="B101" s="154"/>
      <c r="C101" s="235"/>
      <c r="E101" s="77" t="s">
        <v>132</v>
      </c>
      <c r="F101" s="245"/>
      <c r="G101" s="246">
        <f t="shared" si="7"/>
        <v>2.936509995017187E-2</v>
      </c>
      <c r="H101" s="246">
        <f t="shared" si="8"/>
        <v>3.6412834665741703E-2</v>
      </c>
      <c r="I101" s="246">
        <f t="shared" si="9"/>
        <v>4.1455321602276711E-2</v>
      </c>
      <c r="J101" s="246">
        <f t="shared" si="10"/>
        <v>4.9929832332083562E-2</v>
      </c>
      <c r="K101" s="247" t="s">
        <v>135</v>
      </c>
    </row>
    <row r="102" spans="1:11" s="125" customFormat="1" ht="18" hidden="1" outlineLevel="1" x14ac:dyDescent="0.3">
      <c r="A102" s="154"/>
      <c r="B102" s="154"/>
      <c r="C102" s="235"/>
      <c r="E102" s="77" t="s">
        <v>134</v>
      </c>
      <c r="F102" s="245"/>
      <c r="G102" s="246">
        <f t="shared" si="7"/>
        <v>3.6266484958434632E-2</v>
      </c>
      <c r="H102" s="246">
        <f t="shared" si="8"/>
        <v>3.9973847199260747E-2</v>
      </c>
      <c r="I102" s="246">
        <f t="shared" si="9"/>
        <v>4.0452859402461655E-2</v>
      </c>
      <c r="J102" s="246">
        <f t="shared" si="10"/>
        <v>4.3308837010843954E-2</v>
      </c>
      <c r="K102" s="247" t="s">
        <v>135</v>
      </c>
    </row>
    <row r="103" spans="1:11" s="125" customFormat="1" ht="18" hidden="1" outlineLevel="1" x14ac:dyDescent="0.3">
      <c r="A103" s="154"/>
      <c r="B103" s="154"/>
      <c r="C103" s="235"/>
      <c r="E103" s="77" t="s">
        <v>133</v>
      </c>
      <c r="F103" s="245"/>
      <c r="G103" s="246">
        <f t="shared" si="7"/>
        <v>0</v>
      </c>
      <c r="H103" s="246">
        <f t="shared" si="8"/>
        <v>2.3943604192429319E-2</v>
      </c>
      <c r="I103" s="246">
        <f t="shared" si="9"/>
        <v>4.0384206251833539E-2</v>
      </c>
      <c r="J103" s="246">
        <f t="shared" si="10"/>
        <v>5.1041717218530396E-2</v>
      </c>
      <c r="K103" s="247" t="s">
        <v>135</v>
      </c>
    </row>
    <row r="104" spans="1:11" s="125" customFormat="1" ht="18" hidden="1" outlineLevel="1" x14ac:dyDescent="0.3">
      <c r="A104" s="154"/>
      <c r="B104" s="154"/>
      <c r="C104" s="235"/>
      <c r="E104" s="77" t="s">
        <v>136</v>
      </c>
      <c r="F104" s="245"/>
      <c r="G104" s="246">
        <f t="shared" si="7"/>
        <v>0.29745251784117727</v>
      </c>
      <c r="H104" s="246">
        <f t="shared" si="8"/>
        <v>0.29929505240536652</v>
      </c>
      <c r="I104" s="246">
        <f t="shared" si="9"/>
        <v>0.33653505209861284</v>
      </c>
      <c r="J104" s="246">
        <f t="shared" si="10"/>
        <v>0.33777606982850994</v>
      </c>
      <c r="K104" s="247" t="s">
        <v>135</v>
      </c>
    </row>
    <row r="105" spans="1:11" s="125" customFormat="1" ht="18" hidden="1" outlineLevel="1" x14ac:dyDescent="0.3">
      <c r="A105" s="154"/>
      <c r="B105" s="154"/>
      <c r="C105" s="235"/>
      <c r="E105" s="77" t="s">
        <v>137</v>
      </c>
      <c r="F105" s="245"/>
      <c r="G105" s="246">
        <f t="shared" si="7"/>
        <v>3.5842887200609248E-2</v>
      </c>
      <c r="H105" s="246">
        <f t="shared" si="8"/>
        <v>3.2922455764590318E-2</v>
      </c>
      <c r="I105" s="246">
        <f t="shared" si="9"/>
        <v>3.5336180470354348E-2</v>
      </c>
      <c r="J105" s="246">
        <f t="shared" si="10"/>
        <v>3.9031901402405596E-2</v>
      </c>
      <c r="K105" s="247" t="s">
        <v>135</v>
      </c>
    </row>
    <row r="106" spans="1:11" s="125" customFormat="1" ht="18" hidden="1" outlineLevel="1" x14ac:dyDescent="0.3">
      <c r="A106" s="154"/>
      <c r="B106" s="154"/>
      <c r="C106" s="235"/>
      <c r="E106" s="77" t="s">
        <v>138</v>
      </c>
      <c r="F106" s="245"/>
      <c r="G106" s="246">
        <f t="shared" si="7"/>
        <v>5.3883807091582574E-2</v>
      </c>
      <c r="H106" s="246">
        <f t="shared" si="8"/>
        <v>4.589190803548953E-2</v>
      </c>
      <c r="I106" s="246">
        <f t="shared" si="9"/>
        <v>4.2066881512326605E-2</v>
      </c>
      <c r="J106" s="246">
        <f t="shared" si="10"/>
        <v>4.0533128379421197E-2</v>
      </c>
      <c r="K106" s="247" t="s">
        <v>135</v>
      </c>
    </row>
    <row r="107" spans="1:11" s="125" customFormat="1" ht="18" hidden="1" outlineLevel="1" x14ac:dyDescent="0.3">
      <c r="A107" s="154"/>
      <c r="B107" s="154"/>
      <c r="C107" s="235"/>
      <c r="E107" s="77" t="s">
        <v>139</v>
      </c>
      <c r="F107" s="245"/>
      <c r="G107" s="246">
        <f t="shared" si="7"/>
        <v>8.4597468518974959E-3</v>
      </c>
      <c r="H107" s="246">
        <f t="shared" si="8"/>
        <v>1.4754008997367962E-2</v>
      </c>
      <c r="I107" s="246">
        <f t="shared" si="9"/>
        <v>2.1276385410273293E-2</v>
      </c>
      <c r="J107" s="246">
        <f t="shared" si="10"/>
        <v>2.6863525992968412E-2</v>
      </c>
      <c r="K107" s="247" t="s">
        <v>135</v>
      </c>
    </row>
    <row r="108" spans="1:11" s="144" customFormat="1" collapsed="1" x14ac:dyDescent="0.3">
      <c r="A108" s="139"/>
      <c r="B108" s="139"/>
      <c r="C108" s="148">
        <v>3</v>
      </c>
      <c r="D108" s="145" t="s">
        <v>36</v>
      </c>
      <c r="E108" s="171"/>
      <c r="F108" s="152" t="s">
        <v>42</v>
      </c>
      <c r="G108" s="172"/>
      <c r="H108" s="173"/>
      <c r="I108" s="173"/>
      <c r="J108" s="173"/>
      <c r="K108" s="178" t="s">
        <v>358</v>
      </c>
    </row>
    <row r="109" spans="1:11" s="120" customFormat="1" ht="18" hidden="1" outlineLevel="1" x14ac:dyDescent="0.3">
      <c r="A109" s="155"/>
      <c r="B109" s="155"/>
      <c r="C109" s="225"/>
      <c r="E109" s="1" t="s">
        <v>37</v>
      </c>
      <c r="F109" s="248" t="s">
        <v>42</v>
      </c>
      <c r="G109" s="249">
        <f>G110/G111</f>
        <v>0.76851607780865427</v>
      </c>
      <c r="H109" s="249">
        <v>0.79</v>
      </c>
      <c r="I109" s="249">
        <v>0.81</v>
      </c>
      <c r="J109" s="249">
        <v>0.83</v>
      </c>
      <c r="K109" s="131" t="s">
        <v>154</v>
      </c>
    </row>
    <row r="110" spans="1:11" s="125" customFormat="1" ht="18" hidden="1" outlineLevel="2" x14ac:dyDescent="0.3">
      <c r="A110" s="154"/>
      <c r="B110" s="154"/>
      <c r="C110" s="235"/>
      <c r="E110" s="250" t="s">
        <v>141</v>
      </c>
      <c r="F110" s="248" t="s">
        <v>42</v>
      </c>
      <c r="G110" s="251">
        <v>483973</v>
      </c>
      <c r="H110" s="251"/>
      <c r="I110" s="251"/>
      <c r="J110" s="251"/>
      <c r="K110" s="127"/>
    </row>
    <row r="111" spans="1:11" s="125" customFormat="1" ht="18" hidden="1" outlineLevel="2" x14ac:dyDescent="0.3">
      <c r="A111" s="154"/>
      <c r="B111" s="154"/>
      <c r="C111" s="235"/>
      <c r="E111" s="77" t="s">
        <v>142</v>
      </c>
      <c r="F111" s="248" t="s">
        <v>42</v>
      </c>
      <c r="G111" s="251">
        <v>629750</v>
      </c>
      <c r="H111" s="251"/>
      <c r="I111" s="251"/>
      <c r="J111" s="251"/>
      <c r="K111" s="127"/>
    </row>
    <row r="112" spans="1:11" s="120" customFormat="1" ht="36" hidden="1" outlineLevel="1" collapsed="1" x14ac:dyDescent="0.3">
      <c r="A112" s="155"/>
      <c r="B112" s="155"/>
      <c r="C112" s="225"/>
      <c r="E112" s="1" t="s">
        <v>38</v>
      </c>
      <c r="F112" s="248" t="s">
        <v>42</v>
      </c>
      <c r="G112" s="249">
        <v>0.22</v>
      </c>
      <c r="H112" s="252">
        <v>0.21</v>
      </c>
      <c r="I112" s="252">
        <v>0.21</v>
      </c>
      <c r="J112" s="252">
        <v>0.2</v>
      </c>
      <c r="K112" s="131" t="s">
        <v>155</v>
      </c>
    </row>
    <row r="113" spans="1:11" s="125" customFormat="1" ht="18" hidden="1" outlineLevel="1" x14ac:dyDescent="0.3">
      <c r="A113" s="154"/>
      <c r="B113" s="154"/>
      <c r="C113" s="235"/>
      <c r="E113" s="77" t="s">
        <v>144</v>
      </c>
      <c r="F113" s="248" t="s">
        <v>42</v>
      </c>
      <c r="G113" s="251">
        <v>102516</v>
      </c>
      <c r="H113" s="253"/>
      <c r="I113" s="253"/>
      <c r="J113" s="253"/>
      <c r="K113" s="127"/>
    </row>
    <row r="114" spans="1:11" s="125" customFormat="1" ht="18" hidden="1" outlineLevel="1" x14ac:dyDescent="0.3">
      <c r="A114" s="154"/>
      <c r="B114" s="154"/>
      <c r="C114" s="235"/>
      <c r="E114" s="77" t="s">
        <v>143</v>
      </c>
      <c r="F114" s="248" t="s">
        <v>42</v>
      </c>
      <c r="G114" s="251">
        <v>351032</v>
      </c>
      <c r="H114" s="253"/>
      <c r="I114" s="253"/>
      <c r="J114" s="253"/>
      <c r="K114" s="127"/>
    </row>
    <row r="115" spans="1:11" s="144" customFormat="1" collapsed="1" x14ac:dyDescent="0.3">
      <c r="A115" s="139"/>
      <c r="B115" s="139"/>
      <c r="C115" s="148">
        <v>4</v>
      </c>
      <c r="D115" s="145" t="s">
        <v>39</v>
      </c>
      <c r="E115" s="171"/>
      <c r="F115" s="152" t="s">
        <v>337</v>
      </c>
      <c r="G115" s="172"/>
      <c r="H115" s="173"/>
      <c r="I115" s="173"/>
      <c r="J115" s="173"/>
      <c r="K115" s="178" t="s">
        <v>346</v>
      </c>
    </row>
    <row r="116" spans="1:11" s="120" customFormat="1" ht="18" hidden="1" outlineLevel="1" x14ac:dyDescent="0.3">
      <c r="A116" s="155"/>
      <c r="B116" s="155"/>
      <c r="C116" s="225"/>
      <c r="E116" s="1" t="s">
        <v>151</v>
      </c>
      <c r="F116" s="155" t="s">
        <v>140</v>
      </c>
      <c r="G116" s="254">
        <v>11500</v>
      </c>
      <c r="H116" s="254">
        <f>50000</f>
        <v>50000</v>
      </c>
      <c r="I116" s="254">
        <v>75000</v>
      </c>
      <c r="J116" s="254">
        <v>75000</v>
      </c>
      <c r="K116" s="131" t="s">
        <v>156</v>
      </c>
    </row>
    <row r="117" spans="1:11" s="120" customFormat="1" ht="18" hidden="1" outlineLevel="1" x14ac:dyDescent="0.3">
      <c r="A117" s="155"/>
      <c r="B117" s="155"/>
      <c r="C117" s="225"/>
      <c r="E117" s="1" t="s">
        <v>152</v>
      </c>
      <c r="F117" s="155"/>
      <c r="G117" s="254">
        <v>55634</v>
      </c>
      <c r="H117" s="254">
        <f>G117+H116</f>
        <v>105634</v>
      </c>
      <c r="I117" s="254">
        <f t="shared" ref="I117:J117" si="11">H117+I116</f>
        <v>180634</v>
      </c>
      <c r="J117" s="254">
        <f t="shared" si="11"/>
        <v>255634</v>
      </c>
      <c r="K117" s="131" t="s">
        <v>163</v>
      </c>
    </row>
    <row r="118" spans="1:11" s="120" customFormat="1" ht="18" hidden="1" outlineLevel="1" x14ac:dyDescent="0.3">
      <c r="A118" s="155"/>
      <c r="B118" s="155"/>
      <c r="C118" s="225"/>
      <c r="E118" s="1" t="s">
        <v>40</v>
      </c>
      <c r="F118" s="155"/>
      <c r="G118" s="254">
        <f>G117*0.07</f>
        <v>3894.3800000000006</v>
      </c>
      <c r="H118" s="254">
        <f>H117*0.07</f>
        <v>7394.380000000001</v>
      </c>
      <c r="I118" s="254">
        <f>I117*0.07</f>
        <v>12644.380000000001</v>
      </c>
      <c r="J118" s="254">
        <f>J117*0.07</f>
        <v>17894.38</v>
      </c>
      <c r="K118" s="131" t="s">
        <v>164</v>
      </c>
    </row>
    <row r="119" spans="1:11" s="144" customFormat="1" collapsed="1" x14ac:dyDescent="0.3">
      <c r="A119" s="139"/>
      <c r="B119" s="139"/>
      <c r="C119" s="148">
        <v>5</v>
      </c>
      <c r="D119" s="140" t="s">
        <v>41</v>
      </c>
      <c r="E119" s="141"/>
      <c r="F119" s="152" t="s">
        <v>43</v>
      </c>
      <c r="G119" s="172"/>
      <c r="H119" s="173"/>
      <c r="I119" s="173"/>
      <c r="J119" s="173"/>
      <c r="K119" s="182" t="s">
        <v>345</v>
      </c>
    </row>
    <row r="120" spans="1:11" s="256" customFormat="1" ht="72" hidden="1" outlineLevel="1" x14ac:dyDescent="0.3">
      <c r="A120" s="155"/>
      <c r="B120" s="155"/>
      <c r="C120" s="257"/>
      <c r="E120" s="255" t="s">
        <v>161</v>
      </c>
      <c r="F120" s="155"/>
      <c r="G120" s="243">
        <v>244400</v>
      </c>
      <c r="H120" s="243">
        <v>274840</v>
      </c>
      <c r="I120" s="243">
        <v>294931</v>
      </c>
      <c r="J120" s="243">
        <v>315119</v>
      </c>
      <c r="K120" s="131" t="s">
        <v>291</v>
      </c>
    </row>
    <row r="121" spans="1:11" s="144" customFormat="1" collapsed="1" x14ac:dyDescent="0.3">
      <c r="A121" s="139"/>
      <c r="B121" s="139"/>
      <c r="C121" s="148">
        <v>6</v>
      </c>
      <c r="D121" s="140" t="s">
        <v>167</v>
      </c>
      <c r="E121" s="141"/>
      <c r="F121" s="152" t="s">
        <v>145</v>
      </c>
      <c r="G121" s="172"/>
      <c r="H121" s="173"/>
      <c r="I121" s="173"/>
      <c r="J121" s="173"/>
      <c r="K121" s="178" t="s">
        <v>347</v>
      </c>
    </row>
    <row r="122" spans="1:11" s="256" customFormat="1" ht="18" hidden="1" outlineLevel="1" x14ac:dyDescent="0.3">
      <c r="A122" s="155"/>
      <c r="B122" s="155"/>
      <c r="C122" s="257"/>
      <c r="E122" s="255" t="s">
        <v>158</v>
      </c>
      <c r="F122" s="155"/>
      <c r="G122" s="258"/>
      <c r="H122" s="258" t="s">
        <v>160</v>
      </c>
      <c r="I122" s="258"/>
      <c r="J122" s="258"/>
      <c r="K122" s="131" t="s">
        <v>165</v>
      </c>
    </row>
    <row r="123" spans="1:11" s="256" customFormat="1" ht="18" hidden="1" outlineLevel="1" x14ac:dyDescent="0.3">
      <c r="A123" s="155"/>
      <c r="B123" s="155"/>
      <c r="C123" s="257"/>
      <c r="E123" s="255" t="s">
        <v>157</v>
      </c>
      <c r="F123" s="155"/>
      <c r="G123" s="258"/>
      <c r="H123" s="258" t="s">
        <v>160</v>
      </c>
      <c r="I123" s="258"/>
      <c r="J123" s="258"/>
      <c r="K123" s="131" t="s">
        <v>166</v>
      </c>
    </row>
    <row r="124" spans="1:11" s="256" customFormat="1" ht="36" hidden="1" outlineLevel="1" x14ac:dyDescent="0.3">
      <c r="A124" s="155"/>
      <c r="B124" s="155"/>
      <c r="C124" s="257"/>
      <c r="E124" s="255" t="s">
        <v>159</v>
      </c>
      <c r="F124" s="155"/>
      <c r="G124" s="258"/>
      <c r="H124" s="258"/>
      <c r="I124" s="258" t="s">
        <v>160</v>
      </c>
      <c r="J124" s="258"/>
      <c r="K124" s="131" t="s">
        <v>166</v>
      </c>
    </row>
    <row r="125" spans="1:11" s="256" customFormat="1" ht="18" hidden="1" outlineLevel="1" x14ac:dyDescent="0.3">
      <c r="A125" s="155"/>
      <c r="B125" s="155"/>
      <c r="C125" s="257"/>
      <c r="E125" s="255" t="s">
        <v>162</v>
      </c>
      <c r="F125" s="155"/>
      <c r="G125" s="258"/>
      <c r="H125" s="258"/>
      <c r="I125" s="258" t="s">
        <v>160</v>
      </c>
      <c r="J125" s="258"/>
      <c r="K125" s="131" t="s">
        <v>316</v>
      </c>
    </row>
  </sheetData>
  <autoFilter ref="A1:ER1" xr:uid="{E16BF852-38E3-EA4E-A44E-E0AD391E61B9}"/>
  <pageMargins left="0.7" right="0.7" top="0.75" bottom="0.75" header="0.3" footer="0.3"/>
  <pageSetup scale="54" fitToHeight="4" orientation="landscape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F6E43-ABEE-BC43-B1EE-4A692C809E14}">
  <sheetPr>
    <pageSetUpPr fitToPage="1"/>
  </sheetPr>
  <dimension ref="A1:Q78"/>
  <sheetViews>
    <sheetView topLeftCell="A30" zoomScale="85" zoomScaleNormal="85" workbookViewId="0">
      <selection activeCell="Q25" sqref="Q25"/>
    </sheetView>
  </sheetViews>
  <sheetFormatPr defaultColWidth="9.19921875" defaultRowHeight="13.2" x14ac:dyDescent="0.25"/>
  <cols>
    <col min="1" max="1" width="26.19921875" style="3" customWidth="1"/>
    <col min="2" max="14" width="10.69921875" style="3" customWidth="1"/>
    <col min="15" max="15" width="4.296875" style="3" customWidth="1"/>
    <col min="16" max="17" width="14" style="3" customWidth="1"/>
    <col min="18" max="16384" width="9.19921875" style="3"/>
  </cols>
  <sheetData>
    <row r="1" spans="1:17" x14ac:dyDescent="0.25">
      <c r="A1" s="274" t="s">
        <v>117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</row>
    <row r="2" spans="1:17" x14ac:dyDescent="0.25">
      <c r="A2" s="274" t="s">
        <v>116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</row>
    <row r="3" spans="1:17" x14ac:dyDescent="0.25">
      <c r="A3" s="275" t="s">
        <v>115</v>
      </c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</row>
    <row r="4" spans="1:17" x14ac:dyDescent="0.25">
      <c r="B4" s="274"/>
      <c r="C4" s="274"/>
      <c r="D4" s="274"/>
      <c r="E4" s="274"/>
      <c r="F4" s="274"/>
      <c r="G4" s="274"/>
      <c r="H4" s="274"/>
      <c r="I4" s="274"/>
      <c r="J4" s="274"/>
    </row>
    <row r="6" spans="1:17" ht="13.8" x14ac:dyDescent="0.25">
      <c r="A6" s="75" t="s">
        <v>114</v>
      </c>
      <c r="B6" s="74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3"/>
      <c r="P6" s="72" t="s">
        <v>113</v>
      </c>
    </row>
    <row r="7" spans="1:17" x14ac:dyDescent="0.25">
      <c r="A7" s="62"/>
      <c r="B7" s="71" t="s">
        <v>112</v>
      </c>
      <c r="C7" s="69" t="s">
        <v>111</v>
      </c>
      <c r="D7" s="69" t="s">
        <v>110</v>
      </c>
      <c r="E7" s="69" t="s">
        <v>109</v>
      </c>
      <c r="F7" s="69" t="s">
        <v>108</v>
      </c>
      <c r="G7" s="69" t="s">
        <v>107</v>
      </c>
      <c r="H7" s="69" t="s">
        <v>106</v>
      </c>
      <c r="I7" s="69" t="s">
        <v>105</v>
      </c>
      <c r="J7" s="69" t="s">
        <v>104</v>
      </c>
      <c r="K7" s="69" t="s">
        <v>103</v>
      </c>
      <c r="L7" s="69" t="s">
        <v>102</v>
      </c>
      <c r="M7" s="69" t="s">
        <v>101</v>
      </c>
      <c r="N7" s="70" t="s">
        <v>53</v>
      </c>
      <c r="P7" s="69" t="s">
        <v>100</v>
      </c>
      <c r="Q7" s="69"/>
    </row>
    <row r="8" spans="1:17" x14ac:dyDescent="0.25">
      <c r="A8" s="56" t="s">
        <v>99</v>
      </c>
      <c r="B8" s="68"/>
      <c r="N8" s="67"/>
    </row>
    <row r="9" spans="1:17" x14ac:dyDescent="0.25">
      <c r="A9" s="29" t="s">
        <v>98</v>
      </c>
      <c r="B9" s="21">
        <v>0</v>
      </c>
      <c r="C9" s="19">
        <v>3750</v>
      </c>
      <c r="D9" s="19">
        <v>0</v>
      </c>
      <c r="E9" s="19">
        <v>151500</v>
      </c>
      <c r="F9" s="19">
        <v>62500</v>
      </c>
      <c r="G9" s="19">
        <v>32750</v>
      </c>
      <c r="H9" s="19">
        <v>11000</v>
      </c>
      <c r="I9" s="19">
        <v>77750</v>
      </c>
      <c r="J9" s="19">
        <v>17000</v>
      </c>
      <c r="K9" s="19">
        <v>45000</v>
      </c>
      <c r="L9" s="19">
        <v>40250</v>
      </c>
      <c r="M9" s="19">
        <v>68250</v>
      </c>
      <c r="N9" s="31">
        <f t="shared" ref="N9:N18" si="0">SUM(B9:M9)</f>
        <v>509750</v>
      </c>
      <c r="P9" s="19">
        <v>385443</v>
      </c>
    </row>
    <row r="10" spans="1:17" x14ac:dyDescent="0.25">
      <c r="A10" s="29" t="s">
        <v>97</v>
      </c>
      <c r="B10" s="21">
        <v>0</v>
      </c>
      <c r="C10" s="30">
        <v>0</v>
      </c>
      <c r="D10" s="30">
        <v>0</v>
      </c>
      <c r="E10" s="30">
        <v>0</v>
      </c>
      <c r="F10" s="30">
        <v>0</v>
      </c>
      <c r="G10" s="30">
        <v>0</v>
      </c>
      <c r="H10" s="30">
        <v>0</v>
      </c>
      <c r="I10" s="30">
        <v>2500</v>
      </c>
      <c r="J10" s="30">
        <v>2000</v>
      </c>
      <c r="K10" s="30">
        <v>2000</v>
      </c>
      <c r="L10" s="30">
        <v>15000</v>
      </c>
      <c r="M10" s="30">
        <v>48500</v>
      </c>
      <c r="N10" s="31">
        <f t="shared" si="0"/>
        <v>70000</v>
      </c>
      <c r="P10" s="30">
        <v>101554</v>
      </c>
    </row>
    <row r="11" spans="1:17" x14ac:dyDescent="0.25">
      <c r="A11" s="29" t="s">
        <v>96</v>
      </c>
      <c r="B11" s="34">
        <v>1200</v>
      </c>
      <c r="C11" s="33">
        <v>1500</v>
      </c>
      <c r="D11" s="33">
        <v>1500</v>
      </c>
      <c r="E11" s="33">
        <v>1300</v>
      </c>
      <c r="F11" s="33">
        <v>1000</v>
      </c>
      <c r="G11" s="33">
        <v>1200</v>
      </c>
      <c r="H11" s="33">
        <v>1100</v>
      </c>
      <c r="I11" s="33">
        <v>950</v>
      </c>
      <c r="J11" s="33">
        <v>750</v>
      </c>
      <c r="K11" s="33">
        <v>1200</v>
      </c>
      <c r="L11" s="32">
        <v>900</v>
      </c>
      <c r="M11" s="33">
        <v>1000</v>
      </c>
      <c r="N11" s="31">
        <f t="shared" si="0"/>
        <v>13600</v>
      </c>
      <c r="P11" s="32">
        <v>16695</v>
      </c>
    </row>
    <row r="12" spans="1:17" x14ac:dyDescent="0.25">
      <c r="A12" s="29" t="s">
        <v>95</v>
      </c>
      <c r="B12" s="21">
        <v>0</v>
      </c>
      <c r="C12" s="30">
        <v>0</v>
      </c>
      <c r="D12" s="30">
        <v>0</v>
      </c>
      <c r="E12" s="30">
        <v>0</v>
      </c>
      <c r="F12" s="30">
        <v>0</v>
      </c>
      <c r="G12" s="30">
        <v>0</v>
      </c>
      <c r="H12" s="30">
        <v>0</v>
      </c>
      <c r="I12" s="30">
        <v>0</v>
      </c>
      <c r="J12" s="30">
        <v>0</v>
      </c>
      <c r="K12" s="30">
        <v>0</v>
      </c>
      <c r="L12" s="30">
        <v>0</v>
      </c>
      <c r="M12" s="30">
        <v>0</v>
      </c>
      <c r="N12" s="31">
        <f t="shared" si="0"/>
        <v>0</v>
      </c>
      <c r="P12" s="30">
        <v>0</v>
      </c>
    </row>
    <row r="13" spans="1:17" x14ac:dyDescent="0.25">
      <c r="A13" s="29" t="s">
        <v>94</v>
      </c>
      <c r="B13" s="46">
        <v>4896</v>
      </c>
      <c r="C13" s="45">
        <v>4896</v>
      </c>
      <c r="D13" s="45">
        <v>4896</v>
      </c>
      <c r="E13" s="30">
        <v>4896</v>
      </c>
      <c r="F13" s="30">
        <v>4896</v>
      </c>
      <c r="G13" s="30">
        <v>4896</v>
      </c>
      <c r="H13" s="30">
        <v>4896</v>
      </c>
      <c r="I13" s="30">
        <v>4896</v>
      </c>
      <c r="J13" s="30">
        <v>4896</v>
      </c>
      <c r="K13" s="30">
        <v>4896</v>
      </c>
      <c r="L13" s="30">
        <v>4896</v>
      </c>
      <c r="M13" s="45">
        <v>4896</v>
      </c>
      <c r="N13" s="44">
        <f t="shared" si="0"/>
        <v>58752</v>
      </c>
      <c r="P13" s="30">
        <v>136930</v>
      </c>
    </row>
    <row r="14" spans="1:17" x14ac:dyDescent="0.25">
      <c r="A14" s="29" t="s">
        <v>93</v>
      </c>
      <c r="B14" s="46">
        <v>4750</v>
      </c>
      <c r="C14" s="45">
        <v>4750</v>
      </c>
      <c r="D14" s="45">
        <v>5550</v>
      </c>
      <c r="E14" s="30">
        <v>4750</v>
      </c>
      <c r="F14" s="30">
        <v>4750</v>
      </c>
      <c r="G14" s="30">
        <v>7250</v>
      </c>
      <c r="H14" s="30">
        <v>4750</v>
      </c>
      <c r="I14" s="30">
        <v>4750</v>
      </c>
      <c r="J14" s="30">
        <v>12750</v>
      </c>
      <c r="K14" s="30">
        <v>4750</v>
      </c>
      <c r="L14" s="30">
        <v>4750</v>
      </c>
      <c r="M14" s="45">
        <v>12750</v>
      </c>
      <c r="N14" s="44">
        <f t="shared" si="0"/>
        <v>76300</v>
      </c>
      <c r="P14" s="30"/>
      <c r="Q14" s="3" t="s">
        <v>68</v>
      </c>
    </row>
    <row r="15" spans="1:17" x14ac:dyDescent="0.25">
      <c r="A15" s="29" t="s">
        <v>92</v>
      </c>
      <c r="B15" s="46">
        <v>0</v>
      </c>
      <c r="C15" s="45">
        <v>0</v>
      </c>
      <c r="D15" s="45">
        <v>0</v>
      </c>
      <c r="E15" s="30">
        <v>0</v>
      </c>
      <c r="F15" s="30">
        <v>0</v>
      </c>
      <c r="G15" s="30">
        <v>0</v>
      </c>
      <c r="H15" s="30">
        <v>0</v>
      </c>
      <c r="I15" s="30">
        <v>0</v>
      </c>
      <c r="J15" s="30">
        <v>5000</v>
      </c>
      <c r="K15" s="30">
        <v>0</v>
      </c>
      <c r="L15" s="30">
        <v>0</v>
      </c>
      <c r="M15" s="45">
        <v>8000</v>
      </c>
      <c r="N15" s="44">
        <f t="shared" si="0"/>
        <v>13000</v>
      </c>
      <c r="P15" s="30"/>
      <c r="Q15" s="3" t="s">
        <v>68</v>
      </c>
    </row>
    <row r="16" spans="1:17" x14ac:dyDescent="0.25">
      <c r="A16" s="43" t="s">
        <v>91</v>
      </c>
      <c r="B16" s="42">
        <v>13000</v>
      </c>
      <c r="C16" s="32">
        <v>5000</v>
      </c>
      <c r="D16" s="32">
        <v>17000</v>
      </c>
      <c r="E16" s="32">
        <v>17000</v>
      </c>
      <c r="F16" s="32">
        <v>5500</v>
      </c>
      <c r="G16" s="32">
        <v>15000</v>
      </c>
      <c r="H16" s="32">
        <v>4500</v>
      </c>
      <c r="I16" s="32">
        <v>1000</v>
      </c>
      <c r="J16" s="32">
        <v>2500</v>
      </c>
      <c r="K16" s="32">
        <v>11000</v>
      </c>
      <c r="L16" s="32">
        <v>20000</v>
      </c>
      <c r="M16" s="30">
        <v>10000</v>
      </c>
      <c r="N16" s="31">
        <f t="shared" si="0"/>
        <v>121500</v>
      </c>
      <c r="P16" s="32">
        <v>155320</v>
      </c>
    </row>
    <row r="17" spans="1:17" x14ac:dyDescent="0.25">
      <c r="A17" s="29" t="s">
        <v>90</v>
      </c>
      <c r="B17" s="34">
        <v>0</v>
      </c>
      <c r="C17" s="33">
        <v>6900</v>
      </c>
      <c r="D17" s="33">
        <v>10500</v>
      </c>
      <c r="E17" s="33">
        <v>19475</v>
      </c>
      <c r="F17" s="33">
        <v>8800</v>
      </c>
      <c r="G17" s="33">
        <v>8800</v>
      </c>
      <c r="H17" s="33">
        <v>5250</v>
      </c>
      <c r="I17" s="33">
        <v>36950</v>
      </c>
      <c r="J17" s="33">
        <v>0</v>
      </c>
      <c r="K17" s="33">
        <v>0</v>
      </c>
      <c r="L17" s="32">
        <v>0</v>
      </c>
      <c r="M17" s="30">
        <v>0</v>
      </c>
      <c r="N17" s="31">
        <f t="shared" si="0"/>
        <v>96675</v>
      </c>
      <c r="P17" s="32">
        <v>67139</v>
      </c>
    </row>
    <row r="18" spans="1:17" x14ac:dyDescent="0.25">
      <c r="A18" s="29" t="s">
        <v>54</v>
      </c>
      <c r="B18" s="21">
        <v>500</v>
      </c>
      <c r="C18" s="30">
        <v>800</v>
      </c>
      <c r="D18" s="30">
        <v>800</v>
      </c>
      <c r="E18" s="30">
        <v>800</v>
      </c>
      <c r="F18" s="30">
        <v>800</v>
      </c>
      <c r="G18" s="30">
        <v>1500</v>
      </c>
      <c r="H18" s="30">
        <v>800</v>
      </c>
      <c r="I18" s="30">
        <v>800</v>
      </c>
      <c r="J18" s="30">
        <v>800</v>
      </c>
      <c r="K18" s="30">
        <v>1000</v>
      </c>
      <c r="L18" s="30">
        <v>1500</v>
      </c>
      <c r="M18" s="30">
        <v>1500</v>
      </c>
      <c r="N18" s="31">
        <f t="shared" si="0"/>
        <v>11600</v>
      </c>
      <c r="P18" s="30">
        <v>24805</v>
      </c>
    </row>
    <row r="19" spans="1:17" x14ac:dyDescent="0.25">
      <c r="A19" s="29"/>
      <c r="B19" s="49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8"/>
      <c r="P19" s="47"/>
    </row>
    <row r="20" spans="1:17" x14ac:dyDescent="0.25">
      <c r="A20" s="66" t="s">
        <v>89</v>
      </c>
      <c r="B20" s="37">
        <f t="shared" ref="B20:N20" si="1">SUM(B9:B19)</f>
        <v>24346</v>
      </c>
      <c r="C20" s="36">
        <f t="shared" si="1"/>
        <v>27596</v>
      </c>
      <c r="D20" s="36">
        <f t="shared" si="1"/>
        <v>40246</v>
      </c>
      <c r="E20" s="36">
        <f t="shared" si="1"/>
        <v>199721</v>
      </c>
      <c r="F20" s="36">
        <f t="shared" si="1"/>
        <v>88246</v>
      </c>
      <c r="G20" s="36">
        <f t="shared" si="1"/>
        <v>71396</v>
      </c>
      <c r="H20" s="36">
        <f t="shared" si="1"/>
        <v>32296</v>
      </c>
      <c r="I20" s="36">
        <f t="shared" si="1"/>
        <v>129596</v>
      </c>
      <c r="J20" s="36">
        <f t="shared" si="1"/>
        <v>45696</v>
      </c>
      <c r="K20" s="36">
        <f t="shared" si="1"/>
        <v>69846</v>
      </c>
      <c r="L20" s="36">
        <f t="shared" si="1"/>
        <v>87296</v>
      </c>
      <c r="M20" s="36">
        <f t="shared" si="1"/>
        <v>154896</v>
      </c>
      <c r="N20" s="58">
        <f t="shared" si="1"/>
        <v>971177</v>
      </c>
      <c r="P20" s="36">
        <f>SUM(P9:P19)</f>
        <v>887886</v>
      </c>
      <c r="Q20" s="76">
        <f>P20-P16</f>
        <v>732566</v>
      </c>
    </row>
    <row r="21" spans="1:17" x14ac:dyDescent="0.25">
      <c r="A21" s="60"/>
      <c r="B21" s="65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4"/>
      <c r="P21" s="63"/>
    </row>
    <row r="22" spans="1:17" x14ac:dyDescent="0.25">
      <c r="A22" s="56" t="s">
        <v>88</v>
      </c>
      <c r="B22" s="55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4"/>
      <c r="P22" s="53"/>
    </row>
    <row r="23" spans="1:17" x14ac:dyDescent="0.25">
      <c r="A23" s="29" t="s">
        <v>87</v>
      </c>
      <c r="B23" s="21">
        <v>0</v>
      </c>
      <c r="C23" s="30">
        <v>1050</v>
      </c>
      <c r="D23" s="30">
        <v>0</v>
      </c>
      <c r="E23" s="30">
        <v>89700</v>
      </c>
      <c r="F23" s="30">
        <v>37500</v>
      </c>
      <c r="G23" s="30">
        <v>18450</v>
      </c>
      <c r="H23" s="30">
        <v>6600</v>
      </c>
      <c r="I23" s="30">
        <v>45450</v>
      </c>
      <c r="J23" s="30">
        <v>10200</v>
      </c>
      <c r="K23" s="30">
        <v>25800</v>
      </c>
      <c r="L23" s="30">
        <v>24150</v>
      </c>
      <c r="M23" s="30">
        <v>39750</v>
      </c>
      <c r="N23" s="31">
        <f>SUM(B23:M23)</f>
        <v>298650</v>
      </c>
      <c r="P23" s="30">
        <v>191959</v>
      </c>
    </row>
    <row r="24" spans="1:17" x14ac:dyDescent="0.25">
      <c r="A24" s="29" t="s">
        <v>86</v>
      </c>
      <c r="B24" s="21">
        <v>0</v>
      </c>
      <c r="C24" s="30">
        <v>0</v>
      </c>
      <c r="D24" s="30">
        <v>0</v>
      </c>
      <c r="E24" s="30">
        <v>0</v>
      </c>
      <c r="F24" s="30">
        <v>0</v>
      </c>
      <c r="G24" s="30">
        <v>0</v>
      </c>
      <c r="H24" s="30">
        <v>0</v>
      </c>
      <c r="I24" s="30">
        <v>500</v>
      </c>
      <c r="J24" s="30">
        <v>500</v>
      </c>
      <c r="K24" s="30">
        <v>500</v>
      </c>
      <c r="L24" s="30">
        <v>5000</v>
      </c>
      <c r="M24" s="30">
        <v>38500</v>
      </c>
      <c r="N24" s="31">
        <f>SUM(B24:M24)</f>
        <v>45000</v>
      </c>
      <c r="P24" s="30">
        <v>58004</v>
      </c>
    </row>
    <row r="25" spans="1:17" x14ac:dyDescent="0.25">
      <c r="A25" s="29" t="s">
        <v>85</v>
      </c>
      <c r="B25" s="21">
        <v>0</v>
      </c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0">
        <v>0</v>
      </c>
      <c r="I25" s="30">
        <v>0</v>
      </c>
      <c r="J25" s="30">
        <v>0</v>
      </c>
      <c r="K25" s="30">
        <v>0</v>
      </c>
      <c r="L25" s="30">
        <v>0</v>
      </c>
      <c r="M25" s="30">
        <v>0</v>
      </c>
      <c r="N25" s="31">
        <f>SUM(B25:M25)</f>
        <v>0</v>
      </c>
      <c r="P25" s="30">
        <v>0</v>
      </c>
    </row>
    <row r="26" spans="1:17" x14ac:dyDescent="0.25">
      <c r="A26" s="29"/>
      <c r="B26" s="49"/>
      <c r="C26" s="47"/>
      <c r="D26" s="47"/>
      <c r="E26" s="47"/>
      <c r="F26" s="47"/>
      <c r="G26" s="47"/>
      <c r="H26" s="47"/>
      <c r="I26" s="32"/>
      <c r="J26" s="32"/>
      <c r="K26" s="32"/>
      <c r="L26" s="32"/>
      <c r="M26" s="32"/>
      <c r="N26" s="48"/>
      <c r="P26" s="32"/>
    </row>
    <row r="27" spans="1:17" x14ac:dyDescent="0.25">
      <c r="A27" s="62"/>
      <c r="B27" s="49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8"/>
      <c r="P27" s="47"/>
    </row>
    <row r="28" spans="1:17" x14ac:dyDescent="0.25">
      <c r="A28" s="62"/>
      <c r="B28" s="49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61"/>
      <c r="P28" s="47"/>
    </row>
    <row r="29" spans="1:17" x14ac:dyDescent="0.25">
      <c r="A29" s="59" t="s">
        <v>84</v>
      </c>
      <c r="B29" s="37">
        <f t="shared" ref="B29:N29" si="2">SUM(B23:B28)</f>
        <v>0</v>
      </c>
      <c r="C29" s="36">
        <f t="shared" si="2"/>
        <v>1050</v>
      </c>
      <c r="D29" s="36">
        <f t="shared" si="2"/>
        <v>0</v>
      </c>
      <c r="E29" s="36">
        <f t="shared" si="2"/>
        <v>89700</v>
      </c>
      <c r="F29" s="36">
        <f t="shared" si="2"/>
        <v>37500</v>
      </c>
      <c r="G29" s="36">
        <f t="shared" si="2"/>
        <v>18450</v>
      </c>
      <c r="H29" s="36">
        <f t="shared" si="2"/>
        <v>6600</v>
      </c>
      <c r="I29" s="36">
        <f t="shared" si="2"/>
        <v>45950</v>
      </c>
      <c r="J29" s="36">
        <f t="shared" si="2"/>
        <v>10700</v>
      </c>
      <c r="K29" s="36">
        <f t="shared" si="2"/>
        <v>26300</v>
      </c>
      <c r="L29" s="36">
        <f t="shared" si="2"/>
        <v>29150</v>
      </c>
      <c r="M29" s="36">
        <f t="shared" si="2"/>
        <v>78250</v>
      </c>
      <c r="N29" s="58">
        <f t="shared" si="2"/>
        <v>343650</v>
      </c>
      <c r="P29" s="36">
        <f>SUM(P22:P28)</f>
        <v>249963</v>
      </c>
    </row>
    <row r="30" spans="1:17" x14ac:dyDescent="0.25">
      <c r="A30" s="60"/>
      <c r="B30" s="14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13"/>
      <c r="P30" s="57"/>
    </row>
    <row r="31" spans="1:17" x14ac:dyDescent="0.25">
      <c r="A31" s="59" t="s">
        <v>83</v>
      </c>
      <c r="B31" s="37">
        <f t="shared" ref="B31:N31" si="3">B20-B29</f>
        <v>24346</v>
      </c>
      <c r="C31" s="36">
        <f t="shared" si="3"/>
        <v>26546</v>
      </c>
      <c r="D31" s="36">
        <f t="shared" si="3"/>
        <v>40246</v>
      </c>
      <c r="E31" s="36">
        <f t="shared" si="3"/>
        <v>110021</v>
      </c>
      <c r="F31" s="36">
        <f t="shared" si="3"/>
        <v>50746</v>
      </c>
      <c r="G31" s="36">
        <f t="shared" si="3"/>
        <v>52946</v>
      </c>
      <c r="H31" s="36">
        <f t="shared" si="3"/>
        <v>25696</v>
      </c>
      <c r="I31" s="36">
        <f t="shared" si="3"/>
        <v>83646</v>
      </c>
      <c r="J31" s="36">
        <f t="shared" si="3"/>
        <v>34996</v>
      </c>
      <c r="K31" s="36">
        <f t="shared" si="3"/>
        <v>43546</v>
      </c>
      <c r="L31" s="36">
        <f t="shared" si="3"/>
        <v>58146</v>
      </c>
      <c r="M31" s="36">
        <f t="shared" si="3"/>
        <v>76646</v>
      </c>
      <c r="N31" s="58">
        <f t="shared" si="3"/>
        <v>627527</v>
      </c>
      <c r="P31" s="36">
        <f>P20-P29</f>
        <v>637923</v>
      </c>
    </row>
    <row r="32" spans="1:17" x14ac:dyDescent="0.25">
      <c r="A32" s="29"/>
      <c r="B32" s="14"/>
      <c r="C32" s="57" t="s">
        <v>82</v>
      </c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13"/>
      <c r="P32" s="57"/>
    </row>
    <row r="33" spans="1:16" x14ac:dyDescent="0.25">
      <c r="A33" s="56" t="s">
        <v>81</v>
      </c>
      <c r="B33" s="55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4"/>
      <c r="P33" s="53"/>
    </row>
    <row r="34" spans="1:16" ht="14.4" x14ac:dyDescent="0.3">
      <c r="A34" s="50" t="s">
        <v>80</v>
      </c>
      <c r="B34" s="49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8"/>
      <c r="P34" s="47"/>
    </row>
    <row r="35" spans="1:16" x14ac:dyDescent="0.25">
      <c r="A35" s="29" t="s">
        <v>63</v>
      </c>
      <c r="B35" s="21">
        <v>4240</v>
      </c>
      <c r="C35" s="30">
        <v>4240</v>
      </c>
      <c r="D35" s="30">
        <v>4240</v>
      </c>
      <c r="E35" s="30">
        <v>4240</v>
      </c>
      <c r="F35" s="30">
        <v>4240</v>
      </c>
      <c r="G35" s="30">
        <v>4240</v>
      </c>
      <c r="H35" s="30">
        <v>4240</v>
      </c>
      <c r="I35" s="30">
        <v>4240</v>
      </c>
      <c r="J35" s="30">
        <v>4240</v>
      </c>
      <c r="K35" s="30">
        <v>4240</v>
      </c>
      <c r="L35" s="30">
        <v>5240</v>
      </c>
      <c r="M35" s="30">
        <v>5240</v>
      </c>
      <c r="N35" s="31">
        <f t="shared" ref="N35:N46" si="4">SUM(B35:M35)</f>
        <v>52880</v>
      </c>
      <c r="P35" s="30">
        <v>54714</v>
      </c>
    </row>
    <row r="36" spans="1:16" x14ac:dyDescent="0.25">
      <c r="A36" s="52" t="s">
        <v>62</v>
      </c>
      <c r="B36" s="21">
        <v>0</v>
      </c>
      <c r="C36" s="30">
        <v>0</v>
      </c>
      <c r="D36" s="30">
        <v>0</v>
      </c>
      <c r="E36" s="30">
        <v>0</v>
      </c>
      <c r="F36" s="30">
        <v>0</v>
      </c>
      <c r="G36" s="30">
        <v>0</v>
      </c>
      <c r="H36" s="30">
        <v>0</v>
      </c>
      <c r="I36" s="30">
        <v>0</v>
      </c>
      <c r="J36" s="30">
        <v>0</v>
      </c>
      <c r="K36" s="30">
        <v>0</v>
      </c>
      <c r="L36" s="30">
        <v>0</v>
      </c>
      <c r="M36" s="30">
        <v>0</v>
      </c>
      <c r="N36" s="31">
        <f t="shared" si="4"/>
        <v>0</v>
      </c>
      <c r="P36" s="30">
        <v>0</v>
      </c>
    </row>
    <row r="37" spans="1:16" x14ac:dyDescent="0.25">
      <c r="A37" s="29" t="s">
        <v>61</v>
      </c>
      <c r="B37" s="34">
        <v>225</v>
      </c>
      <c r="C37" s="33">
        <v>225</v>
      </c>
      <c r="D37" s="33">
        <v>225</v>
      </c>
      <c r="E37" s="33">
        <v>225</v>
      </c>
      <c r="F37" s="33">
        <v>225</v>
      </c>
      <c r="G37" s="33">
        <v>225</v>
      </c>
      <c r="H37" s="33">
        <v>225</v>
      </c>
      <c r="I37" s="33">
        <v>225</v>
      </c>
      <c r="J37" s="33">
        <v>225</v>
      </c>
      <c r="K37" s="33">
        <v>225</v>
      </c>
      <c r="L37" s="32">
        <v>225</v>
      </c>
      <c r="M37" s="30">
        <v>225</v>
      </c>
      <c r="N37" s="31">
        <f t="shared" si="4"/>
        <v>2700</v>
      </c>
      <c r="P37" s="32">
        <v>2591</v>
      </c>
    </row>
    <row r="38" spans="1:16" x14ac:dyDescent="0.25">
      <c r="A38" s="29" t="s">
        <v>60</v>
      </c>
      <c r="B38" s="34">
        <v>165</v>
      </c>
      <c r="C38" s="33">
        <v>165</v>
      </c>
      <c r="D38" s="33">
        <v>165</v>
      </c>
      <c r="E38" s="33">
        <v>165</v>
      </c>
      <c r="F38" s="33">
        <v>165</v>
      </c>
      <c r="G38" s="33">
        <v>165</v>
      </c>
      <c r="H38" s="33">
        <v>165</v>
      </c>
      <c r="I38" s="33">
        <v>165</v>
      </c>
      <c r="J38" s="33">
        <v>165</v>
      </c>
      <c r="K38" s="33">
        <v>165</v>
      </c>
      <c r="L38" s="32">
        <v>165</v>
      </c>
      <c r="M38" s="30">
        <v>165</v>
      </c>
      <c r="N38" s="31">
        <f t="shared" si="4"/>
        <v>1980</v>
      </c>
      <c r="P38" s="32">
        <v>1970</v>
      </c>
    </row>
    <row r="39" spans="1:16" x14ac:dyDescent="0.25">
      <c r="A39" s="29" t="s">
        <v>79</v>
      </c>
      <c r="B39" s="42">
        <v>4000</v>
      </c>
      <c r="C39" s="33">
        <v>2800</v>
      </c>
      <c r="D39" s="33">
        <v>2500</v>
      </c>
      <c r="E39" s="33">
        <v>1000</v>
      </c>
      <c r="F39" s="33">
        <v>1000</v>
      </c>
      <c r="G39" s="33">
        <v>600</v>
      </c>
      <c r="H39" s="33">
        <v>800</v>
      </c>
      <c r="I39" s="33">
        <v>1300</v>
      </c>
      <c r="J39" s="33">
        <v>1200</v>
      </c>
      <c r="K39" s="33">
        <v>500</v>
      </c>
      <c r="L39" s="32">
        <v>500</v>
      </c>
      <c r="M39" s="30">
        <v>1200</v>
      </c>
      <c r="N39" s="31">
        <f t="shared" si="4"/>
        <v>17400</v>
      </c>
      <c r="P39" s="32">
        <v>16809</v>
      </c>
    </row>
    <row r="40" spans="1:16" x14ac:dyDescent="0.25">
      <c r="A40" s="11" t="s">
        <v>78</v>
      </c>
      <c r="B40" s="21">
        <v>25</v>
      </c>
      <c r="C40" s="30">
        <v>25</v>
      </c>
      <c r="D40" s="30">
        <v>25</v>
      </c>
      <c r="E40" s="30">
        <v>25</v>
      </c>
      <c r="F40" s="30">
        <v>25</v>
      </c>
      <c r="G40" s="30">
        <v>25</v>
      </c>
      <c r="H40" s="30">
        <v>25</v>
      </c>
      <c r="I40" s="30">
        <v>25</v>
      </c>
      <c r="J40" s="30">
        <v>25</v>
      </c>
      <c r="K40" s="30">
        <v>25</v>
      </c>
      <c r="L40" s="30">
        <v>25</v>
      </c>
      <c r="M40" s="30">
        <v>25</v>
      </c>
      <c r="N40" s="31">
        <f t="shared" si="4"/>
        <v>300</v>
      </c>
      <c r="P40" s="30">
        <v>307</v>
      </c>
    </row>
    <row r="41" spans="1:16" x14ac:dyDescent="0.25">
      <c r="A41" s="29" t="s">
        <v>77</v>
      </c>
      <c r="B41" s="21">
        <v>0</v>
      </c>
      <c r="C41" s="30">
        <v>0</v>
      </c>
      <c r="D41" s="30">
        <v>0</v>
      </c>
      <c r="E41" s="30">
        <v>0</v>
      </c>
      <c r="F41" s="30">
        <v>0</v>
      </c>
      <c r="G41" s="30">
        <v>0</v>
      </c>
      <c r="H41" s="30">
        <v>0</v>
      </c>
      <c r="I41" s="30">
        <v>0</v>
      </c>
      <c r="J41" s="30">
        <v>0</v>
      </c>
      <c r="K41" s="30">
        <v>0</v>
      </c>
      <c r="L41" s="30">
        <v>0</v>
      </c>
      <c r="M41" s="30">
        <v>0</v>
      </c>
      <c r="N41" s="31">
        <f t="shared" si="4"/>
        <v>0</v>
      </c>
      <c r="P41" s="30">
        <v>0</v>
      </c>
    </row>
    <row r="42" spans="1:16" x14ac:dyDescent="0.25">
      <c r="A42" s="29" t="s">
        <v>76</v>
      </c>
      <c r="B42" s="21">
        <v>0</v>
      </c>
      <c r="C42" s="30">
        <v>0</v>
      </c>
      <c r="D42" s="30">
        <v>0</v>
      </c>
      <c r="E42" s="30">
        <v>0</v>
      </c>
      <c r="F42" s="30">
        <v>0</v>
      </c>
      <c r="G42" s="30">
        <v>0</v>
      </c>
      <c r="H42" s="30">
        <v>0</v>
      </c>
      <c r="I42" s="30">
        <v>0</v>
      </c>
      <c r="J42" s="30">
        <v>0</v>
      </c>
      <c r="K42" s="30">
        <v>0</v>
      </c>
      <c r="L42" s="30">
        <v>0</v>
      </c>
      <c r="M42" s="30">
        <v>0</v>
      </c>
      <c r="N42" s="31">
        <f t="shared" si="4"/>
        <v>0</v>
      </c>
      <c r="P42" s="30">
        <v>0</v>
      </c>
    </row>
    <row r="43" spans="1:16" x14ac:dyDescent="0.25">
      <c r="A43" s="29" t="s">
        <v>75</v>
      </c>
      <c r="B43" s="21">
        <v>0</v>
      </c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0">
        <v>0</v>
      </c>
      <c r="I43" s="30">
        <v>0</v>
      </c>
      <c r="J43" s="30">
        <v>0</v>
      </c>
      <c r="K43" s="30">
        <v>0</v>
      </c>
      <c r="L43" s="30">
        <v>0</v>
      </c>
      <c r="M43" s="30">
        <v>0</v>
      </c>
      <c r="N43" s="31">
        <f t="shared" si="4"/>
        <v>0</v>
      </c>
      <c r="P43" s="30">
        <v>0</v>
      </c>
    </row>
    <row r="44" spans="1:16" x14ac:dyDescent="0.25">
      <c r="A44" s="29" t="s">
        <v>74</v>
      </c>
      <c r="B44" s="21">
        <v>0</v>
      </c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0">
        <v>0</v>
      </c>
      <c r="I44" s="30">
        <v>0</v>
      </c>
      <c r="J44" s="30">
        <v>0</v>
      </c>
      <c r="K44" s="30">
        <v>0</v>
      </c>
      <c r="L44" s="30">
        <v>0</v>
      </c>
      <c r="M44" s="30">
        <v>0</v>
      </c>
      <c r="N44" s="31">
        <f t="shared" si="4"/>
        <v>0</v>
      </c>
      <c r="P44" s="30">
        <v>0</v>
      </c>
    </row>
    <row r="45" spans="1:16" x14ac:dyDescent="0.25">
      <c r="A45" s="29" t="s">
        <v>59</v>
      </c>
      <c r="B45" s="21">
        <v>360</v>
      </c>
      <c r="C45" s="30">
        <v>360</v>
      </c>
      <c r="D45" s="30">
        <v>360</v>
      </c>
      <c r="E45" s="30">
        <v>360</v>
      </c>
      <c r="F45" s="30">
        <v>360</v>
      </c>
      <c r="G45" s="30">
        <v>360</v>
      </c>
      <c r="H45" s="30">
        <v>360</v>
      </c>
      <c r="I45" s="30">
        <v>360</v>
      </c>
      <c r="J45" s="30">
        <v>360</v>
      </c>
      <c r="K45" s="30">
        <v>360</v>
      </c>
      <c r="L45" s="30">
        <v>360</v>
      </c>
      <c r="M45" s="30">
        <v>360</v>
      </c>
      <c r="N45" s="31">
        <f t="shared" si="4"/>
        <v>4320</v>
      </c>
      <c r="P45" s="30">
        <v>4297</v>
      </c>
    </row>
    <row r="46" spans="1:16" x14ac:dyDescent="0.25">
      <c r="A46" s="29" t="s">
        <v>54</v>
      </c>
      <c r="B46" s="28">
        <v>0</v>
      </c>
      <c r="C46" s="26">
        <v>0</v>
      </c>
      <c r="D46" s="26">
        <v>0</v>
      </c>
      <c r="E46" s="26">
        <v>0</v>
      </c>
      <c r="F46" s="26">
        <v>0</v>
      </c>
      <c r="G46" s="26">
        <v>0</v>
      </c>
      <c r="H46" s="26">
        <v>0</v>
      </c>
      <c r="I46" s="26">
        <v>0</v>
      </c>
      <c r="J46" s="26">
        <v>0</v>
      </c>
      <c r="K46" s="26">
        <v>0</v>
      </c>
      <c r="L46" s="26">
        <v>0</v>
      </c>
      <c r="M46" s="30">
        <v>0</v>
      </c>
      <c r="N46" s="27">
        <f t="shared" si="4"/>
        <v>0</v>
      </c>
      <c r="P46" s="26">
        <v>374</v>
      </c>
    </row>
    <row r="47" spans="1:16" ht="14.4" x14ac:dyDescent="0.3">
      <c r="A47" s="51" t="s">
        <v>73</v>
      </c>
      <c r="B47" s="37">
        <f t="shared" ref="B47:N47" si="5">SUM(B35:B46)</f>
        <v>9015</v>
      </c>
      <c r="C47" s="36">
        <f t="shared" si="5"/>
        <v>7815</v>
      </c>
      <c r="D47" s="36">
        <f t="shared" si="5"/>
        <v>7515</v>
      </c>
      <c r="E47" s="36">
        <f t="shared" si="5"/>
        <v>6015</v>
      </c>
      <c r="F47" s="36">
        <f t="shared" si="5"/>
        <v>6015</v>
      </c>
      <c r="G47" s="36">
        <f t="shared" si="5"/>
        <v>5615</v>
      </c>
      <c r="H47" s="36">
        <f t="shared" si="5"/>
        <v>5815</v>
      </c>
      <c r="I47" s="36">
        <f t="shared" si="5"/>
        <v>6315</v>
      </c>
      <c r="J47" s="36">
        <f t="shared" si="5"/>
        <v>6215</v>
      </c>
      <c r="K47" s="36">
        <f t="shared" si="5"/>
        <v>5515</v>
      </c>
      <c r="L47" s="36">
        <f t="shared" si="5"/>
        <v>6515</v>
      </c>
      <c r="M47" s="36">
        <f t="shared" si="5"/>
        <v>7215</v>
      </c>
      <c r="N47" s="16">
        <f t="shared" si="5"/>
        <v>79580</v>
      </c>
      <c r="P47" s="36">
        <f>SUM(P35:P46)</f>
        <v>81062</v>
      </c>
    </row>
    <row r="48" spans="1:16" ht="14.4" x14ac:dyDescent="0.3">
      <c r="A48" s="51"/>
      <c r="B48" s="49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20"/>
      <c r="P48" s="47"/>
    </row>
    <row r="49" spans="1:17" ht="14.4" x14ac:dyDescent="0.3">
      <c r="A49" s="50" t="s">
        <v>72</v>
      </c>
      <c r="B49" s="49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8"/>
      <c r="P49" s="47"/>
    </row>
    <row r="50" spans="1:17" x14ac:dyDescent="0.25">
      <c r="A50" s="43" t="s">
        <v>63</v>
      </c>
      <c r="B50" s="21">
        <v>6350</v>
      </c>
      <c r="C50" s="30">
        <v>6350</v>
      </c>
      <c r="D50" s="30">
        <v>6350</v>
      </c>
      <c r="E50" s="30">
        <v>6350</v>
      </c>
      <c r="F50" s="30">
        <v>6350</v>
      </c>
      <c r="G50" s="30">
        <v>6350</v>
      </c>
      <c r="H50" s="30">
        <v>6350</v>
      </c>
      <c r="I50" s="30">
        <v>6350</v>
      </c>
      <c r="J50" s="30">
        <v>6350</v>
      </c>
      <c r="K50" s="30">
        <v>6350</v>
      </c>
      <c r="L50" s="30">
        <v>6350</v>
      </c>
      <c r="M50" s="30">
        <v>6350</v>
      </c>
      <c r="N50" s="31">
        <f t="shared" ref="N50:N58" si="6">SUM(B50:M50)</f>
        <v>76200</v>
      </c>
      <c r="P50" s="30">
        <v>146925</v>
      </c>
    </row>
    <row r="51" spans="1:17" x14ac:dyDescent="0.25">
      <c r="A51" s="29" t="s">
        <v>61</v>
      </c>
      <c r="B51" s="34">
        <v>200</v>
      </c>
      <c r="C51" s="33">
        <v>200</v>
      </c>
      <c r="D51" s="33">
        <v>200</v>
      </c>
      <c r="E51" s="33">
        <v>200</v>
      </c>
      <c r="F51" s="33">
        <v>200</v>
      </c>
      <c r="G51" s="33">
        <v>200</v>
      </c>
      <c r="H51" s="33">
        <v>200</v>
      </c>
      <c r="I51" s="33">
        <v>200</v>
      </c>
      <c r="J51" s="33">
        <v>200</v>
      </c>
      <c r="K51" s="33">
        <v>200</v>
      </c>
      <c r="L51" s="32">
        <v>200</v>
      </c>
      <c r="M51" s="30">
        <v>200</v>
      </c>
      <c r="N51" s="31">
        <f t="shared" si="6"/>
        <v>2400</v>
      </c>
      <c r="P51" s="32">
        <v>12240</v>
      </c>
    </row>
    <row r="52" spans="1:17" x14ac:dyDescent="0.25">
      <c r="A52" s="29" t="s">
        <v>54</v>
      </c>
      <c r="B52" s="34">
        <v>2800</v>
      </c>
      <c r="C52" s="33">
        <v>585</v>
      </c>
      <c r="D52" s="33">
        <v>730</v>
      </c>
      <c r="E52" s="33">
        <v>2710</v>
      </c>
      <c r="F52" s="33">
        <v>585</v>
      </c>
      <c r="G52" s="33">
        <v>585</v>
      </c>
      <c r="H52" s="33">
        <v>710</v>
      </c>
      <c r="I52" s="33">
        <v>585</v>
      </c>
      <c r="J52" s="33">
        <v>585</v>
      </c>
      <c r="K52" s="33">
        <v>2060</v>
      </c>
      <c r="L52" s="32">
        <v>585</v>
      </c>
      <c r="M52" s="30">
        <v>765</v>
      </c>
      <c r="N52" s="31">
        <f t="shared" si="6"/>
        <v>13285</v>
      </c>
      <c r="P52" s="32">
        <v>15365</v>
      </c>
    </row>
    <row r="53" spans="1:17" x14ac:dyDescent="0.25">
      <c r="A53" s="29" t="s">
        <v>71</v>
      </c>
      <c r="B53" s="46">
        <v>7366</v>
      </c>
      <c r="C53" s="45">
        <v>7366</v>
      </c>
      <c r="D53" s="45">
        <v>7366</v>
      </c>
      <c r="E53" s="30">
        <v>7366</v>
      </c>
      <c r="F53" s="30">
        <v>7366</v>
      </c>
      <c r="G53" s="30">
        <v>7366</v>
      </c>
      <c r="H53" s="30">
        <v>7366</v>
      </c>
      <c r="I53" s="30">
        <v>7366</v>
      </c>
      <c r="J53" s="30">
        <v>7366</v>
      </c>
      <c r="K53" s="30">
        <v>7366</v>
      </c>
      <c r="L53" s="30">
        <v>7366</v>
      </c>
      <c r="M53" s="45">
        <v>7366</v>
      </c>
      <c r="N53" s="44">
        <f t="shared" si="6"/>
        <v>88392</v>
      </c>
      <c r="P53" s="30">
        <v>88487</v>
      </c>
    </row>
    <row r="54" spans="1:17" x14ac:dyDescent="0.25">
      <c r="A54" s="29" t="s">
        <v>70</v>
      </c>
      <c r="B54" s="46">
        <v>6800</v>
      </c>
      <c r="C54" s="45">
        <v>6800</v>
      </c>
      <c r="D54" s="45">
        <v>6800</v>
      </c>
      <c r="E54" s="30">
        <v>6800</v>
      </c>
      <c r="F54" s="30">
        <v>6800</v>
      </c>
      <c r="G54" s="30">
        <v>6800</v>
      </c>
      <c r="H54" s="30">
        <v>6800</v>
      </c>
      <c r="I54" s="30">
        <v>6800</v>
      </c>
      <c r="J54" s="30">
        <v>6800</v>
      </c>
      <c r="K54" s="30">
        <v>6800</v>
      </c>
      <c r="L54" s="30">
        <v>6800</v>
      </c>
      <c r="M54" s="45">
        <v>6800</v>
      </c>
      <c r="N54" s="44">
        <f t="shared" si="6"/>
        <v>81600</v>
      </c>
      <c r="P54" s="30"/>
      <c r="Q54" s="3" t="s">
        <v>68</v>
      </c>
    </row>
    <row r="55" spans="1:17" x14ac:dyDescent="0.25">
      <c r="A55" s="29" t="s">
        <v>69</v>
      </c>
      <c r="B55" s="46">
        <v>0</v>
      </c>
      <c r="C55" s="45">
        <v>0</v>
      </c>
      <c r="D55" s="45">
        <v>0</v>
      </c>
      <c r="E55" s="30">
        <v>0</v>
      </c>
      <c r="F55" s="30">
        <v>0</v>
      </c>
      <c r="G55" s="30">
        <v>0</v>
      </c>
      <c r="H55" s="30">
        <v>1000</v>
      </c>
      <c r="I55" s="30">
        <v>3000</v>
      </c>
      <c r="J55" s="30">
        <v>2000</v>
      </c>
      <c r="K55" s="30">
        <v>4000</v>
      </c>
      <c r="L55" s="30">
        <v>3000</v>
      </c>
      <c r="M55" s="45">
        <v>0</v>
      </c>
      <c r="N55" s="44">
        <f t="shared" si="6"/>
        <v>13000</v>
      </c>
      <c r="P55" s="30"/>
      <c r="Q55" s="3" t="s">
        <v>68</v>
      </c>
    </row>
    <row r="56" spans="1:17" x14ac:dyDescent="0.25">
      <c r="A56" s="43" t="s">
        <v>67</v>
      </c>
      <c r="B56" s="42">
        <v>13000</v>
      </c>
      <c r="C56" s="32">
        <v>5000</v>
      </c>
      <c r="D56" s="32">
        <v>17000</v>
      </c>
      <c r="E56" s="32">
        <v>17000</v>
      </c>
      <c r="F56" s="32">
        <v>5500</v>
      </c>
      <c r="G56" s="32">
        <v>15000</v>
      </c>
      <c r="H56" s="32">
        <v>4500</v>
      </c>
      <c r="I56" s="32">
        <v>1000</v>
      </c>
      <c r="J56" s="32">
        <v>2500</v>
      </c>
      <c r="K56" s="32">
        <v>11000</v>
      </c>
      <c r="L56" s="32">
        <v>20000</v>
      </c>
      <c r="M56" s="30">
        <v>10000</v>
      </c>
      <c r="N56" s="31">
        <f t="shared" si="6"/>
        <v>121500</v>
      </c>
      <c r="P56" s="32">
        <v>151903</v>
      </c>
    </row>
    <row r="57" spans="1:17" x14ac:dyDescent="0.25">
      <c r="A57" s="29" t="s">
        <v>66</v>
      </c>
      <c r="B57" s="34">
        <v>4068</v>
      </c>
      <c r="C57" s="33">
        <v>5918</v>
      </c>
      <c r="D57" s="33">
        <v>3418</v>
      </c>
      <c r="E57" s="33">
        <v>6218</v>
      </c>
      <c r="F57" s="33">
        <v>6418</v>
      </c>
      <c r="G57" s="33">
        <v>9918</v>
      </c>
      <c r="H57" s="33">
        <v>8818</v>
      </c>
      <c r="I57" s="33">
        <v>15218</v>
      </c>
      <c r="J57" s="33">
        <v>7418</v>
      </c>
      <c r="K57" s="33">
        <v>75</v>
      </c>
      <c r="L57" s="32">
        <v>75</v>
      </c>
      <c r="M57" s="30">
        <v>75</v>
      </c>
      <c r="N57" s="31">
        <f t="shared" si="6"/>
        <v>67637</v>
      </c>
      <c r="P57" s="32">
        <v>53621</v>
      </c>
    </row>
    <row r="58" spans="1:17" x14ac:dyDescent="0.25">
      <c r="A58" s="29" t="s">
        <v>65</v>
      </c>
      <c r="B58" s="41">
        <v>2000</v>
      </c>
      <c r="C58" s="39">
        <v>1000</v>
      </c>
      <c r="D58" s="39">
        <v>1000</v>
      </c>
      <c r="E58" s="39">
        <v>1000</v>
      </c>
      <c r="F58" s="39">
        <v>1000</v>
      </c>
      <c r="G58" s="39">
        <v>1000</v>
      </c>
      <c r="H58" s="39">
        <v>2000</v>
      </c>
      <c r="I58" s="39">
        <v>1000</v>
      </c>
      <c r="J58" s="39">
        <v>2200</v>
      </c>
      <c r="K58" s="40">
        <v>1000</v>
      </c>
      <c r="L58" s="39">
        <v>1000</v>
      </c>
      <c r="M58" s="26">
        <v>1000</v>
      </c>
      <c r="N58" s="27">
        <f t="shared" si="6"/>
        <v>15200</v>
      </c>
      <c r="P58" s="39">
        <v>15128</v>
      </c>
    </row>
    <row r="59" spans="1:17" ht="14.4" x14ac:dyDescent="0.3">
      <c r="A59" s="38" t="s">
        <v>53</v>
      </c>
      <c r="B59" s="37">
        <f t="shared" ref="B59:N59" si="7">SUM(B50:B58)</f>
        <v>42584</v>
      </c>
      <c r="C59" s="36">
        <f t="shared" si="7"/>
        <v>33219</v>
      </c>
      <c r="D59" s="36">
        <f t="shared" si="7"/>
        <v>42864</v>
      </c>
      <c r="E59" s="36">
        <f t="shared" si="7"/>
        <v>47644</v>
      </c>
      <c r="F59" s="36">
        <f t="shared" si="7"/>
        <v>34219</v>
      </c>
      <c r="G59" s="36">
        <f t="shared" si="7"/>
        <v>47219</v>
      </c>
      <c r="H59" s="36">
        <f t="shared" si="7"/>
        <v>37744</v>
      </c>
      <c r="I59" s="36">
        <f t="shared" si="7"/>
        <v>41519</v>
      </c>
      <c r="J59" s="36">
        <f t="shared" si="7"/>
        <v>35419</v>
      </c>
      <c r="K59" s="36">
        <f t="shared" si="7"/>
        <v>38851</v>
      </c>
      <c r="L59" s="36">
        <f t="shared" si="7"/>
        <v>45376</v>
      </c>
      <c r="M59" s="36">
        <f t="shared" si="7"/>
        <v>32556</v>
      </c>
      <c r="N59" s="16">
        <f t="shared" si="7"/>
        <v>479214</v>
      </c>
      <c r="P59" s="36">
        <f>SUM(P50:P58)</f>
        <v>483669</v>
      </c>
    </row>
    <row r="60" spans="1:17" x14ac:dyDescent="0.25">
      <c r="A60" s="29"/>
      <c r="B60" s="21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20"/>
      <c r="P60" s="30"/>
    </row>
    <row r="61" spans="1:17" ht="14.4" x14ac:dyDescent="0.3">
      <c r="A61" s="35" t="s">
        <v>64</v>
      </c>
      <c r="B61" s="21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1"/>
      <c r="P61" s="30"/>
    </row>
    <row r="62" spans="1:17" x14ac:dyDescent="0.25">
      <c r="A62" s="29" t="s">
        <v>63</v>
      </c>
      <c r="B62" s="21">
        <v>1200</v>
      </c>
      <c r="C62" s="30">
        <v>1200</v>
      </c>
      <c r="D62" s="30">
        <v>1200</v>
      </c>
      <c r="E62" s="30">
        <v>1200</v>
      </c>
      <c r="F62" s="30">
        <v>1200</v>
      </c>
      <c r="G62" s="30">
        <v>1200</v>
      </c>
      <c r="H62" s="30">
        <v>1200</v>
      </c>
      <c r="I62" s="30">
        <v>1200</v>
      </c>
      <c r="J62" s="30">
        <v>1200</v>
      </c>
      <c r="K62" s="30">
        <v>1200</v>
      </c>
      <c r="L62" s="30">
        <v>1200</v>
      </c>
      <c r="M62" s="30">
        <v>1200</v>
      </c>
      <c r="N62" s="31">
        <f t="shared" ref="N62:N71" si="8">SUM(B62:M62)</f>
        <v>14400</v>
      </c>
      <c r="P62" s="30">
        <v>15733</v>
      </c>
    </row>
    <row r="63" spans="1:17" x14ac:dyDescent="0.25">
      <c r="A63" s="29" t="s">
        <v>62</v>
      </c>
      <c r="B63" s="21">
        <v>0</v>
      </c>
      <c r="C63" s="30">
        <v>0</v>
      </c>
      <c r="D63" s="30">
        <v>0</v>
      </c>
      <c r="E63" s="30">
        <v>0</v>
      </c>
      <c r="F63" s="30">
        <v>0</v>
      </c>
      <c r="G63" s="30">
        <v>0</v>
      </c>
      <c r="H63" s="30">
        <v>0</v>
      </c>
      <c r="I63" s="30">
        <v>0</v>
      </c>
      <c r="J63" s="30">
        <v>0</v>
      </c>
      <c r="K63" s="30">
        <v>0</v>
      </c>
      <c r="L63" s="30">
        <v>0</v>
      </c>
      <c r="M63" s="30">
        <v>0</v>
      </c>
      <c r="N63" s="31">
        <f t="shared" si="8"/>
        <v>0</v>
      </c>
      <c r="P63" s="30">
        <v>0</v>
      </c>
    </row>
    <row r="64" spans="1:17" x14ac:dyDescent="0.25">
      <c r="A64" s="29" t="s">
        <v>61</v>
      </c>
      <c r="B64" s="21">
        <v>0</v>
      </c>
      <c r="C64" s="30">
        <v>0</v>
      </c>
      <c r="D64" s="30">
        <v>0</v>
      </c>
      <c r="E64" s="30">
        <v>0</v>
      </c>
      <c r="F64" s="30">
        <v>0</v>
      </c>
      <c r="G64" s="30">
        <v>0</v>
      </c>
      <c r="H64" s="30">
        <v>0</v>
      </c>
      <c r="I64" s="30">
        <v>0</v>
      </c>
      <c r="J64" s="30">
        <v>0</v>
      </c>
      <c r="K64" s="30">
        <v>0</v>
      </c>
      <c r="L64" s="30">
        <v>0</v>
      </c>
      <c r="M64" s="30">
        <v>0</v>
      </c>
      <c r="N64" s="31">
        <f t="shared" si="8"/>
        <v>0</v>
      </c>
      <c r="P64" s="30">
        <v>0</v>
      </c>
    </row>
    <row r="65" spans="1:16" x14ac:dyDescent="0.25">
      <c r="A65" s="29" t="s">
        <v>60</v>
      </c>
      <c r="B65" s="21">
        <v>0</v>
      </c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  <c r="N65" s="31">
        <f t="shared" si="8"/>
        <v>0</v>
      </c>
      <c r="P65" s="30">
        <v>0</v>
      </c>
    </row>
    <row r="66" spans="1:16" x14ac:dyDescent="0.25">
      <c r="A66" s="29" t="s">
        <v>59</v>
      </c>
      <c r="B66" s="34">
        <v>18</v>
      </c>
      <c r="C66" s="33">
        <v>0</v>
      </c>
      <c r="D66" s="33">
        <v>0</v>
      </c>
      <c r="E66" s="33">
        <v>18</v>
      </c>
      <c r="F66" s="33">
        <v>0</v>
      </c>
      <c r="G66" s="33">
        <v>0</v>
      </c>
      <c r="H66" s="33">
        <v>18</v>
      </c>
      <c r="I66" s="33">
        <v>0</v>
      </c>
      <c r="J66" s="33">
        <v>0</v>
      </c>
      <c r="K66" s="33">
        <v>18</v>
      </c>
      <c r="L66" s="32">
        <v>0</v>
      </c>
      <c r="M66" s="30">
        <v>0</v>
      </c>
      <c r="N66" s="31">
        <f t="shared" si="8"/>
        <v>72</v>
      </c>
      <c r="P66" s="32">
        <v>127</v>
      </c>
    </row>
    <row r="67" spans="1:16" x14ac:dyDescent="0.25">
      <c r="A67" s="29" t="s">
        <v>58</v>
      </c>
      <c r="B67" s="21">
        <v>1000</v>
      </c>
      <c r="C67" s="30">
        <v>1000</v>
      </c>
      <c r="D67" s="30">
        <v>1000</v>
      </c>
      <c r="E67" s="30">
        <v>1000</v>
      </c>
      <c r="F67" s="30">
        <v>1000</v>
      </c>
      <c r="G67" s="30">
        <v>1000</v>
      </c>
      <c r="H67" s="30">
        <v>1000</v>
      </c>
      <c r="I67" s="30">
        <v>1000</v>
      </c>
      <c r="J67" s="30">
        <v>1000</v>
      </c>
      <c r="K67" s="30">
        <v>1000</v>
      </c>
      <c r="L67" s="30">
        <v>1000</v>
      </c>
      <c r="M67" s="30">
        <v>1000</v>
      </c>
      <c r="N67" s="31">
        <f t="shared" si="8"/>
        <v>12000</v>
      </c>
      <c r="P67" s="30">
        <v>12000</v>
      </c>
    </row>
    <row r="68" spans="1:16" x14ac:dyDescent="0.25">
      <c r="A68" s="29" t="s">
        <v>57</v>
      </c>
      <c r="B68" s="34">
        <v>0</v>
      </c>
      <c r="C68" s="33">
        <v>0</v>
      </c>
      <c r="D68" s="33">
        <v>0</v>
      </c>
      <c r="E68" s="33">
        <v>0</v>
      </c>
      <c r="F68" s="33">
        <v>0</v>
      </c>
      <c r="G68" s="33">
        <v>0</v>
      </c>
      <c r="H68" s="33">
        <v>0</v>
      </c>
      <c r="I68" s="33">
        <v>0</v>
      </c>
      <c r="J68" s="33">
        <v>0</v>
      </c>
      <c r="K68" s="33">
        <v>0</v>
      </c>
      <c r="L68" s="32">
        <v>0</v>
      </c>
      <c r="M68" s="30">
        <v>0</v>
      </c>
      <c r="N68" s="31">
        <f t="shared" si="8"/>
        <v>0</v>
      </c>
      <c r="P68" s="32">
        <v>0</v>
      </c>
    </row>
    <row r="69" spans="1:16" x14ac:dyDescent="0.25">
      <c r="A69" s="29" t="s">
        <v>56</v>
      </c>
      <c r="B69" s="21">
        <v>0</v>
      </c>
      <c r="C69" s="30">
        <v>4100</v>
      </c>
      <c r="D69" s="30">
        <v>4730</v>
      </c>
      <c r="E69" s="30">
        <v>2000</v>
      </c>
      <c r="F69" s="30">
        <v>2000</v>
      </c>
      <c r="G69" s="30">
        <v>2000</v>
      </c>
      <c r="H69" s="30">
        <v>1930</v>
      </c>
      <c r="I69" s="30">
        <v>0</v>
      </c>
      <c r="J69" s="30">
        <v>0</v>
      </c>
      <c r="K69" s="30">
        <v>0</v>
      </c>
      <c r="L69" s="30">
        <v>0</v>
      </c>
      <c r="M69" s="30">
        <v>0</v>
      </c>
      <c r="N69" s="31">
        <f t="shared" si="8"/>
        <v>16760</v>
      </c>
      <c r="P69" s="30">
        <v>36279</v>
      </c>
    </row>
    <row r="70" spans="1:16" x14ac:dyDescent="0.25">
      <c r="A70" s="29" t="s">
        <v>55</v>
      </c>
      <c r="B70" s="21">
        <v>0</v>
      </c>
      <c r="C70" s="30">
        <v>0</v>
      </c>
      <c r="D70" s="30">
        <v>0</v>
      </c>
      <c r="E70" s="30">
        <v>0</v>
      </c>
      <c r="F70" s="30">
        <v>0</v>
      </c>
      <c r="G70" s="30">
        <v>0</v>
      </c>
      <c r="H70" s="30">
        <v>0</v>
      </c>
      <c r="I70" s="30">
        <v>0</v>
      </c>
      <c r="J70" s="30">
        <v>0</v>
      </c>
      <c r="K70" s="30">
        <v>0</v>
      </c>
      <c r="L70" s="30">
        <v>0</v>
      </c>
      <c r="M70" s="30">
        <v>0</v>
      </c>
      <c r="N70" s="31">
        <f t="shared" si="8"/>
        <v>0</v>
      </c>
      <c r="P70" s="30">
        <v>213</v>
      </c>
    </row>
    <row r="71" spans="1:16" x14ac:dyDescent="0.25">
      <c r="A71" s="29" t="s">
        <v>54</v>
      </c>
      <c r="B71" s="28">
        <v>-1700</v>
      </c>
      <c r="C71" s="26">
        <v>600</v>
      </c>
      <c r="D71" s="26">
        <v>-820</v>
      </c>
      <c r="E71" s="26">
        <v>-600</v>
      </c>
      <c r="F71" s="26">
        <v>900</v>
      </c>
      <c r="G71" s="26">
        <v>-300</v>
      </c>
      <c r="H71" s="26">
        <v>-900</v>
      </c>
      <c r="I71" s="26">
        <v>-1500</v>
      </c>
      <c r="J71" s="26">
        <v>600</v>
      </c>
      <c r="K71" s="26">
        <v>1500</v>
      </c>
      <c r="L71" s="26">
        <v>1200</v>
      </c>
      <c r="M71" s="26">
        <v>-2500</v>
      </c>
      <c r="N71" s="27">
        <f t="shared" si="8"/>
        <v>-3520</v>
      </c>
      <c r="P71" s="26">
        <v>-11269</v>
      </c>
    </row>
    <row r="72" spans="1:16" ht="14.4" x14ac:dyDescent="0.3">
      <c r="A72" s="25" t="s">
        <v>53</v>
      </c>
      <c r="B72" s="24">
        <f t="shared" ref="B72:N72" si="9">SUM(B62:B71)</f>
        <v>518</v>
      </c>
      <c r="C72" s="22">
        <f t="shared" si="9"/>
        <v>6900</v>
      </c>
      <c r="D72" s="22">
        <f t="shared" si="9"/>
        <v>6110</v>
      </c>
      <c r="E72" s="22">
        <f t="shared" si="9"/>
        <v>3618</v>
      </c>
      <c r="F72" s="22">
        <f t="shared" si="9"/>
        <v>5100</v>
      </c>
      <c r="G72" s="22">
        <f t="shared" si="9"/>
        <v>3900</v>
      </c>
      <c r="H72" s="22">
        <f t="shared" si="9"/>
        <v>3248</v>
      </c>
      <c r="I72" s="22">
        <f t="shared" si="9"/>
        <v>700</v>
      </c>
      <c r="J72" s="22">
        <f t="shared" si="9"/>
        <v>2800</v>
      </c>
      <c r="K72" s="22">
        <f t="shared" si="9"/>
        <v>3718</v>
      </c>
      <c r="L72" s="22">
        <f t="shared" si="9"/>
        <v>3400</v>
      </c>
      <c r="M72" s="22">
        <f t="shared" si="9"/>
        <v>-300</v>
      </c>
      <c r="N72" s="23">
        <f t="shared" si="9"/>
        <v>39712</v>
      </c>
      <c r="P72" s="22">
        <f>SUM(P62:P71)</f>
        <v>53083</v>
      </c>
    </row>
    <row r="73" spans="1:16" x14ac:dyDescent="0.25">
      <c r="A73" s="11"/>
      <c r="B73" s="21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20"/>
      <c r="P73" s="19"/>
    </row>
    <row r="74" spans="1:16" x14ac:dyDescent="0.25">
      <c r="A74" s="18" t="s">
        <v>52</v>
      </c>
      <c r="B74" s="17">
        <f t="shared" ref="B74:M74" si="10">B72+B59+B47</f>
        <v>52117</v>
      </c>
      <c r="C74" s="15">
        <f t="shared" si="10"/>
        <v>47934</v>
      </c>
      <c r="D74" s="15">
        <f t="shared" si="10"/>
        <v>56489</v>
      </c>
      <c r="E74" s="15">
        <f t="shared" si="10"/>
        <v>57277</v>
      </c>
      <c r="F74" s="15">
        <f t="shared" si="10"/>
        <v>45334</v>
      </c>
      <c r="G74" s="15">
        <f t="shared" si="10"/>
        <v>56734</v>
      </c>
      <c r="H74" s="15">
        <f t="shared" si="10"/>
        <v>46807</v>
      </c>
      <c r="I74" s="15">
        <f t="shared" si="10"/>
        <v>48534</v>
      </c>
      <c r="J74" s="15">
        <f t="shared" si="10"/>
        <v>44434</v>
      </c>
      <c r="K74" s="15">
        <f t="shared" si="10"/>
        <v>48084</v>
      </c>
      <c r="L74" s="15">
        <f t="shared" si="10"/>
        <v>55291</v>
      </c>
      <c r="M74" s="15">
        <f t="shared" si="10"/>
        <v>39471</v>
      </c>
      <c r="N74" s="16">
        <f>SUM(B74:M74)</f>
        <v>598506</v>
      </c>
      <c r="P74" s="15">
        <f>P72+P59+P47</f>
        <v>617814</v>
      </c>
    </row>
    <row r="75" spans="1:16" x14ac:dyDescent="0.25">
      <c r="A75" s="11"/>
      <c r="B75" s="14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3"/>
      <c r="P75" s="12"/>
    </row>
    <row r="76" spans="1:16" x14ac:dyDescent="0.25">
      <c r="A76" s="11"/>
      <c r="B76" s="10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9"/>
      <c r="P76" s="8"/>
    </row>
    <row r="77" spans="1:16" ht="13.8" thickBot="1" x14ac:dyDescent="0.3">
      <c r="A77" s="7" t="s">
        <v>51</v>
      </c>
      <c r="B77" s="6">
        <f t="shared" ref="B77:N77" si="11">B31-B74</f>
        <v>-27771</v>
      </c>
      <c r="C77" s="4">
        <f t="shared" si="11"/>
        <v>-21388</v>
      </c>
      <c r="D77" s="4">
        <f t="shared" si="11"/>
        <v>-16243</v>
      </c>
      <c r="E77" s="4">
        <f t="shared" si="11"/>
        <v>52744</v>
      </c>
      <c r="F77" s="4">
        <f t="shared" si="11"/>
        <v>5412</v>
      </c>
      <c r="G77" s="4">
        <f t="shared" si="11"/>
        <v>-3788</v>
      </c>
      <c r="H77" s="4">
        <f t="shared" si="11"/>
        <v>-21111</v>
      </c>
      <c r="I77" s="4">
        <f t="shared" si="11"/>
        <v>35112</v>
      </c>
      <c r="J77" s="4">
        <f t="shared" si="11"/>
        <v>-9438</v>
      </c>
      <c r="K77" s="4">
        <f t="shared" si="11"/>
        <v>-4538</v>
      </c>
      <c r="L77" s="4">
        <f t="shared" si="11"/>
        <v>2855</v>
      </c>
      <c r="M77" s="4">
        <f t="shared" si="11"/>
        <v>37175</v>
      </c>
      <c r="N77" s="5">
        <f t="shared" si="11"/>
        <v>29021</v>
      </c>
      <c r="P77" s="4">
        <f>P31-P74</f>
        <v>20109</v>
      </c>
    </row>
    <row r="78" spans="1:16" ht="13.8" thickTop="1" x14ac:dyDescent="0.25"/>
  </sheetData>
  <mergeCells count="4">
    <mergeCell ref="A1:N1"/>
    <mergeCell ref="A2:N2"/>
    <mergeCell ref="A3:N3"/>
    <mergeCell ref="B4:J4"/>
  </mergeCells>
  <pageMargins left="0.7" right="0.7" top="0.33" bottom="0.53" header="0.33" footer="0.51180555555555596"/>
  <pageSetup scale="61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B1990-0C40-B54B-9D59-1C2B0C643150}">
  <dimension ref="A1:P63"/>
  <sheetViews>
    <sheetView zoomScale="120" zoomScaleNormal="120" workbookViewId="0">
      <selection activeCell="J65" sqref="J65"/>
    </sheetView>
  </sheetViews>
  <sheetFormatPr defaultColWidth="11.19921875" defaultRowHeight="15.6" x14ac:dyDescent="0.3"/>
  <cols>
    <col min="1" max="1" width="3.296875" customWidth="1"/>
    <col min="3" max="3" width="44.796875" customWidth="1"/>
    <col min="4" max="4" width="42.796875" hidden="1" customWidth="1"/>
    <col min="5" max="8" width="15.5" style="86" customWidth="1"/>
    <col min="9" max="9" width="14.69921875" style="86" customWidth="1"/>
    <col min="10" max="11" width="14.69921875" customWidth="1"/>
    <col min="12" max="12" width="10.796875" customWidth="1"/>
    <col min="13" max="13" width="15.19921875" customWidth="1"/>
    <col min="14" max="14" width="10.796875" style="85"/>
    <col min="15" max="15" width="12.296875" customWidth="1"/>
  </cols>
  <sheetData>
    <row r="1" spans="1:14" ht="23.4" x14ac:dyDescent="0.45">
      <c r="A1" s="119" t="s">
        <v>254</v>
      </c>
      <c r="E1" s="118">
        <v>2023</v>
      </c>
      <c r="F1" s="118">
        <v>2022</v>
      </c>
      <c r="G1" s="118">
        <v>2021</v>
      </c>
      <c r="H1" s="118">
        <v>2020</v>
      </c>
      <c r="I1" s="118">
        <v>2019</v>
      </c>
      <c r="J1" s="117">
        <v>2018</v>
      </c>
      <c r="K1" s="117">
        <v>2017</v>
      </c>
      <c r="M1" s="85"/>
    </row>
    <row r="2" spans="1:14" s="108" customFormat="1" ht="13.8" x14ac:dyDescent="0.3">
      <c r="E2" s="116"/>
      <c r="F2" s="116"/>
      <c r="G2" s="116"/>
      <c r="H2" s="116" t="s">
        <v>253</v>
      </c>
      <c r="I2" s="116" t="s">
        <v>253</v>
      </c>
      <c r="J2" s="115" t="s">
        <v>252</v>
      </c>
      <c r="K2" s="115" t="s">
        <v>252</v>
      </c>
      <c r="L2" s="109"/>
      <c r="N2" s="114"/>
    </row>
    <row r="3" spans="1:14" s="85" customFormat="1" ht="18" x14ac:dyDescent="0.35">
      <c r="B3" s="97" t="s">
        <v>251</v>
      </c>
      <c r="E3" s="113" t="s">
        <v>250</v>
      </c>
      <c r="F3" s="113" t="s">
        <v>249</v>
      </c>
      <c r="G3" s="113" t="s">
        <v>249</v>
      </c>
      <c r="H3" s="113" t="s">
        <v>249</v>
      </c>
      <c r="I3" s="113" t="s">
        <v>248</v>
      </c>
      <c r="J3" s="112" t="s">
        <v>247</v>
      </c>
      <c r="K3" s="112" t="s">
        <v>247</v>
      </c>
      <c r="L3" s="96"/>
      <c r="M3" s="85" t="s">
        <v>246</v>
      </c>
    </row>
    <row r="4" spans="1:14" s="85" customFormat="1" ht="18" x14ac:dyDescent="0.35">
      <c r="B4" s="97"/>
      <c r="C4" s="85" t="s">
        <v>245</v>
      </c>
      <c r="E4" s="96">
        <v>39783</v>
      </c>
      <c r="F4" s="96">
        <v>55091</v>
      </c>
      <c r="G4" s="96">
        <v>30719</v>
      </c>
      <c r="H4" s="96">
        <v>65408</v>
      </c>
      <c r="I4" s="96">
        <f>N4</f>
        <v>52238</v>
      </c>
      <c r="J4" s="96">
        <v>62547</v>
      </c>
      <c r="K4" s="96">
        <v>62943</v>
      </c>
      <c r="L4" s="96"/>
      <c r="M4" s="85" t="s">
        <v>244</v>
      </c>
      <c r="N4" s="96">
        <v>52238</v>
      </c>
    </row>
    <row r="5" spans="1:14" s="85" customFormat="1" ht="18" x14ac:dyDescent="0.35">
      <c r="B5" s="97"/>
      <c r="C5" s="85" t="s">
        <v>243</v>
      </c>
      <c r="E5" s="96">
        <v>0</v>
      </c>
      <c r="F5" s="96">
        <v>0</v>
      </c>
      <c r="G5" s="96">
        <v>50385</v>
      </c>
      <c r="H5" s="96">
        <v>0</v>
      </c>
      <c r="I5" s="96"/>
      <c r="J5" s="96"/>
      <c r="K5" s="96"/>
      <c r="L5" s="96"/>
      <c r="N5" s="96"/>
    </row>
    <row r="6" spans="1:14" s="85" customFormat="1" ht="18" x14ac:dyDescent="0.35">
      <c r="B6" s="97"/>
      <c r="C6" s="85" t="s">
        <v>242</v>
      </c>
      <c r="E6" s="96">
        <v>289588</v>
      </c>
      <c r="F6" s="96">
        <v>209557</v>
      </c>
      <c r="G6" s="96">
        <v>245239</v>
      </c>
      <c r="H6" s="96">
        <v>102254</v>
      </c>
      <c r="I6" s="96">
        <f>N15</f>
        <v>112207</v>
      </c>
      <c r="J6" s="96">
        <v>123225</v>
      </c>
      <c r="K6" s="96">
        <v>88477</v>
      </c>
      <c r="L6" s="96"/>
      <c r="M6" s="85" t="s">
        <v>241</v>
      </c>
      <c r="N6" s="96">
        <v>197941</v>
      </c>
    </row>
    <row r="7" spans="1:14" s="85" customFormat="1" ht="18" x14ac:dyDescent="0.35">
      <c r="B7" s="97"/>
      <c r="C7" s="85" t="s">
        <v>240</v>
      </c>
      <c r="E7" s="96">
        <v>70544</v>
      </c>
      <c r="F7" s="96">
        <v>59046</v>
      </c>
      <c r="G7" s="96">
        <v>34735</v>
      </c>
      <c r="H7" s="96">
        <v>0</v>
      </c>
      <c r="I7" s="96"/>
      <c r="J7" s="96"/>
      <c r="K7" s="96"/>
      <c r="L7" s="96"/>
      <c r="N7" s="96"/>
    </row>
    <row r="8" spans="1:14" s="85" customFormat="1" ht="18" x14ac:dyDescent="0.35">
      <c r="B8" s="97"/>
      <c r="C8" s="85" t="s">
        <v>239</v>
      </c>
      <c r="E8" s="96">
        <f>E9+E10</f>
        <v>192632</v>
      </c>
      <c r="F8" s="96">
        <f>F9+F10</f>
        <v>243665</v>
      </c>
      <c r="G8" s="96">
        <f>G9+G10</f>
        <v>284578</v>
      </c>
      <c r="H8" s="96">
        <f>H9+H10</f>
        <v>219055</v>
      </c>
      <c r="I8" s="96">
        <f>N6</f>
        <v>197941</v>
      </c>
      <c r="J8" s="96">
        <f>J9+J10</f>
        <v>224063</v>
      </c>
      <c r="K8" s="96">
        <f>K9+K10</f>
        <v>190148</v>
      </c>
      <c r="L8" s="96"/>
      <c r="M8" s="85" t="s">
        <v>238</v>
      </c>
      <c r="N8" s="96">
        <v>3201</v>
      </c>
    </row>
    <row r="9" spans="1:14" s="108" customFormat="1" ht="18" x14ac:dyDescent="0.35">
      <c r="B9" s="99"/>
      <c r="C9" s="111" t="s">
        <v>237</v>
      </c>
      <c r="D9" s="110" t="s">
        <v>236</v>
      </c>
      <c r="E9" s="109">
        <v>461367</v>
      </c>
      <c r="F9" s="109">
        <v>547966</v>
      </c>
      <c r="G9" s="109">
        <v>538675</v>
      </c>
      <c r="H9" s="109">
        <v>527754</v>
      </c>
      <c r="I9" s="109">
        <v>600560</v>
      </c>
      <c r="J9" s="109">
        <v>625403</v>
      </c>
      <c r="K9" s="109">
        <v>565696</v>
      </c>
      <c r="L9" s="109"/>
      <c r="N9" s="96"/>
    </row>
    <row r="10" spans="1:14" s="108" customFormat="1" ht="18" x14ac:dyDescent="0.35">
      <c r="B10" s="99"/>
      <c r="C10" s="111" t="s">
        <v>235</v>
      </c>
      <c r="D10" s="110" t="s">
        <v>234</v>
      </c>
      <c r="E10" s="109">
        <f>-268735</f>
        <v>-268735</v>
      </c>
      <c r="F10" s="109">
        <v>-304301</v>
      </c>
      <c r="G10" s="109">
        <v>-254097</v>
      </c>
      <c r="H10" s="109">
        <v>-308699</v>
      </c>
      <c r="I10" s="109">
        <f>-('[2]2019 P&amp;L'!E20+'[2]2019 P&amp;L'!E21+'[2]2019 P&amp;L'!E22)</f>
        <v>-397119</v>
      </c>
      <c r="J10" s="109">
        <v>-401340</v>
      </c>
      <c r="K10" s="109">
        <v>-375548</v>
      </c>
      <c r="L10" s="109"/>
      <c r="N10" s="96"/>
    </row>
    <row r="11" spans="1:14" ht="18" x14ac:dyDescent="0.35">
      <c r="B11" s="99"/>
      <c r="C11" s="85" t="s">
        <v>233</v>
      </c>
      <c r="E11" s="96">
        <v>44618</v>
      </c>
      <c r="F11" s="96">
        <v>32334</v>
      </c>
      <c r="G11" s="96">
        <v>29464</v>
      </c>
      <c r="H11" s="96">
        <v>25030</v>
      </c>
      <c r="I11" s="96">
        <f>N11+N12+N14+N8</f>
        <v>13606</v>
      </c>
      <c r="J11" s="96">
        <v>38529</v>
      </c>
      <c r="K11" s="96">
        <v>31793</v>
      </c>
      <c r="L11" s="98"/>
      <c r="M11" s="85" t="s">
        <v>232</v>
      </c>
      <c r="N11" s="96">
        <v>64</v>
      </c>
    </row>
    <row r="12" spans="1:14" ht="18" x14ac:dyDescent="0.35">
      <c r="B12" s="99"/>
      <c r="C12" s="85" t="s">
        <v>231</v>
      </c>
      <c r="E12" s="96">
        <v>11334</v>
      </c>
      <c r="F12" s="96">
        <v>1402</v>
      </c>
      <c r="G12" s="96">
        <v>10104</v>
      </c>
      <c r="H12" s="96">
        <v>3040</v>
      </c>
      <c r="I12" s="96">
        <v>3987</v>
      </c>
      <c r="J12" s="96">
        <v>-2467</v>
      </c>
      <c r="K12" s="96">
        <v>2695</v>
      </c>
      <c r="L12" s="98"/>
      <c r="M12" s="85" t="s">
        <v>230</v>
      </c>
      <c r="N12" s="96">
        <v>10070</v>
      </c>
    </row>
    <row r="13" spans="1:14" ht="18" x14ac:dyDescent="0.35">
      <c r="B13" s="99"/>
      <c r="D13" t="s">
        <v>229</v>
      </c>
      <c r="E13" s="107"/>
      <c r="F13" s="107"/>
      <c r="G13" s="107"/>
      <c r="H13" s="107"/>
      <c r="I13" s="107"/>
      <c r="J13" s="107"/>
      <c r="K13" s="107"/>
      <c r="L13" s="98"/>
      <c r="N13" s="96"/>
    </row>
    <row r="14" spans="1:14" ht="18" x14ac:dyDescent="0.35">
      <c r="B14" s="99"/>
      <c r="C14" s="103" t="s">
        <v>228</v>
      </c>
      <c r="D14" s="102"/>
      <c r="E14" s="101">
        <f>E4+E5+E6+E7+E8+E11+E12</f>
        <v>648499</v>
      </c>
      <c r="F14" s="101">
        <f>F4+F5+F6+F7+F8+F11+F12</f>
        <v>601095</v>
      </c>
      <c r="G14" s="101">
        <f>G4+G5+G6+G7+G8+G11+G12</f>
        <v>685224</v>
      </c>
      <c r="H14" s="101">
        <f>H4+H6+H8+H11+H12</f>
        <v>414787</v>
      </c>
      <c r="I14" s="101">
        <f>I4+I6+I8+I11+I12</f>
        <v>379979</v>
      </c>
      <c r="J14" s="101">
        <f>J4+J6+J8+J11+J12</f>
        <v>445897</v>
      </c>
      <c r="K14" s="101">
        <f>K4+K6+K8+K11+K12</f>
        <v>376056</v>
      </c>
      <c r="L14" s="98"/>
      <c r="M14" s="85" t="s">
        <v>227</v>
      </c>
      <c r="N14" s="96">
        <v>271</v>
      </c>
    </row>
    <row r="15" spans="1:14" ht="18" x14ac:dyDescent="0.35">
      <c r="B15" s="99"/>
      <c r="E15" s="98"/>
      <c r="F15" s="98"/>
      <c r="G15" s="98"/>
      <c r="H15" s="98"/>
      <c r="I15" s="98"/>
      <c r="J15" s="98"/>
      <c r="K15" s="98"/>
      <c r="L15" s="98"/>
      <c r="M15" s="106" t="s">
        <v>226</v>
      </c>
      <c r="N15" s="100">
        <v>112207</v>
      </c>
    </row>
    <row r="16" spans="1:14" ht="18" x14ac:dyDescent="0.35">
      <c r="B16" s="97" t="s">
        <v>225</v>
      </c>
      <c r="E16" s="98"/>
      <c r="F16" s="98"/>
      <c r="G16" s="98"/>
      <c r="H16" s="98"/>
      <c r="I16" s="98"/>
      <c r="J16" s="98"/>
      <c r="K16" s="98"/>
      <c r="L16" s="98"/>
      <c r="M16" s="85" t="s">
        <v>224</v>
      </c>
      <c r="N16" s="96">
        <f>SUM(N4:N15)</f>
        <v>375992</v>
      </c>
    </row>
    <row r="17" spans="2:16" ht="30" customHeight="1" x14ac:dyDescent="0.35">
      <c r="B17" s="99"/>
      <c r="C17" s="105" t="s">
        <v>223</v>
      </c>
      <c r="D17" s="104" t="s">
        <v>222</v>
      </c>
      <c r="E17" s="96">
        <v>483974</v>
      </c>
      <c r="F17" s="96">
        <v>402325</v>
      </c>
      <c r="G17" s="96">
        <v>377620</v>
      </c>
      <c r="H17" s="96">
        <v>230591</v>
      </c>
      <c r="I17" s="96">
        <f>N18</f>
        <v>241021</v>
      </c>
      <c r="J17" s="96">
        <v>258692</v>
      </c>
      <c r="K17" s="96">
        <v>233125</v>
      </c>
      <c r="L17" s="98"/>
      <c r="N17" s="96"/>
    </row>
    <row r="18" spans="2:16" ht="18" x14ac:dyDescent="0.35">
      <c r="B18" s="99"/>
      <c r="C18" s="85" t="s">
        <v>221</v>
      </c>
      <c r="E18" s="96">
        <v>64706</v>
      </c>
      <c r="F18" s="96">
        <v>27923</v>
      </c>
      <c r="G18" s="96">
        <v>25684</v>
      </c>
      <c r="H18" s="96">
        <v>24945</v>
      </c>
      <c r="I18" s="96">
        <f>N20</f>
        <v>32690</v>
      </c>
      <c r="J18" s="96">
        <v>33812</v>
      </c>
      <c r="K18" s="96">
        <v>31969</v>
      </c>
      <c r="L18" s="98"/>
      <c r="M18" s="85" t="s">
        <v>220</v>
      </c>
      <c r="N18" s="96">
        <v>241021</v>
      </c>
    </row>
    <row r="19" spans="2:16" ht="16.05" customHeight="1" x14ac:dyDescent="0.35">
      <c r="B19" s="99"/>
      <c r="C19" s="85" t="s">
        <v>206</v>
      </c>
      <c r="E19" s="96">
        <v>77615</v>
      </c>
      <c r="F19" s="96">
        <v>79091</v>
      </c>
      <c r="G19" s="96">
        <v>81359</v>
      </c>
      <c r="H19" s="96">
        <v>72535</v>
      </c>
      <c r="I19" s="96">
        <f>N19</f>
        <v>105613</v>
      </c>
      <c r="J19" s="96">
        <v>139785</v>
      </c>
      <c r="K19" s="96">
        <v>116091</v>
      </c>
      <c r="L19" s="98"/>
      <c r="M19" s="85" t="s">
        <v>206</v>
      </c>
      <c r="N19" s="96">
        <v>105613</v>
      </c>
    </row>
    <row r="20" spans="2:16" ht="16.05" customHeight="1" x14ac:dyDescent="0.35">
      <c r="B20" s="99"/>
      <c r="C20" s="103" t="s">
        <v>142</v>
      </c>
      <c r="D20" s="102"/>
      <c r="E20" s="101">
        <f t="shared" ref="E20:K20" si="0">E17+E18+E19</f>
        <v>626295</v>
      </c>
      <c r="F20" s="101">
        <f t="shared" si="0"/>
        <v>509339</v>
      </c>
      <c r="G20" s="101">
        <f t="shared" si="0"/>
        <v>484663</v>
      </c>
      <c r="H20" s="101">
        <f t="shared" si="0"/>
        <v>328071</v>
      </c>
      <c r="I20" s="101">
        <f t="shared" si="0"/>
        <v>379324</v>
      </c>
      <c r="J20" s="101">
        <f t="shared" si="0"/>
        <v>432289</v>
      </c>
      <c r="K20" s="101">
        <f t="shared" si="0"/>
        <v>381185</v>
      </c>
      <c r="L20" s="98"/>
      <c r="M20" s="85" t="s">
        <v>219</v>
      </c>
      <c r="N20" s="100">
        <v>32690</v>
      </c>
    </row>
    <row r="21" spans="2:16" ht="18" x14ac:dyDescent="0.35">
      <c r="B21" s="99"/>
      <c r="E21" s="98"/>
      <c r="F21" s="98"/>
      <c r="G21" s="98"/>
      <c r="H21" s="98"/>
      <c r="I21" s="98"/>
      <c r="J21" s="98"/>
      <c r="K21" s="98"/>
      <c r="L21" s="98"/>
      <c r="N21" s="96">
        <f>SUM(N18:N20)</f>
        <v>379324</v>
      </c>
    </row>
    <row r="22" spans="2:16" ht="18" x14ac:dyDescent="0.35">
      <c r="B22" s="97" t="s">
        <v>218</v>
      </c>
      <c r="E22" s="96">
        <v>22204</v>
      </c>
      <c r="F22" s="96">
        <f t="shared" ref="F22:K22" si="1">F14-F20</f>
        <v>91756</v>
      </c>
      <c r="G22" s="96">
        <f t="shared" si="1"/>
        <v>200561</v>
      </c>
      <c r="H22" s="96">
        <f t="shared" si="1"/>
        <v>86716</v>
      </c>
      <c r="I22" s="96">
        <f t="shared" si="1"/>
        <v>655</v>
      </c>
      <c r="J22" s="96">
        <f t="shared" si="1"/>
        <v>13608</v>
      </c>
      <c r="K22" s="96">
        <f t="shared" si="1"/>
        <v>-5129</v>
      </c>
      <c r="L22" s="98"/>
      <c r="P22" s="96"/>
    </row>
    <row r="23" spans="2:16" ht="7.95" customHeight="1" x14ac:dyDescent="0.35">
      <c r="B23" s="97"/>
      <c r="E23" s="98"/>
      <c r="F23" s="98"/>
      <c r="G23" s="98"/>
      <c r="H23" s="98"/>
      <c r="I23" s="98"/>
      <c r="J23" s="98"/>
      <c r="K23" s="98"/>
      <c r="L23" s="98"/>
      <c r="P23" s="96"/>
    </row>
    <row r="24" spans="2:16" ht="18" x14ac:dyDescent="0.35">
      <c r="B24" s="97" t="s">
        <v>217</v>
      </c>
      <c r="E24" s="96">
        <f>F26</f>
        <v>646244</v>
      </c>
      <c r="F24" s="96">
        <f>G26</f>
        <v>554488</v>
      </c>
      <c r="G24" s="96">
        <f>H26</f>
        <v>353927</v>
      </c>
      <c r="H24" s="96">
        <v>267211</v>
      </c>
      <c r="I24" s="96">
        <v>267211</v>
      </c>
      <c r="J24" s="96">
        <f>K26</f>
        <v>256934</v>
      </c>
      <c r="K24" s="96">
        <v>262063</v>
      </c>
      <c r="L24" s="98"/>
    </row>
    <row r="25" spans="2:16" ht="9" customHeight="1" x14ac:dyDescent="0.35">
      <c r="B25" s="97"/>
      <c r="E25"/>
      <c r="F25"/>
      <c r="G25"/>
      <c r="H25"/>
      <c r="I25"/>
    </row>
    <row r="26" spans="2:16" s="85" customFormat="1" ht="18" x14ac:dyDescent="0.35">
      <c r="B26" s="97" t="s">
        <v>216</v>
      </c>
      <c r="E26" s="96">
        <f t="shared" ref="E26:K26" si="2">E22+E24</f>
        <v>668448</v>
      </c>
      <c r="F26" s="96">
        <f t="shared" si="2"/>
        <v>646244</v>
      </c>
      <c r="G26" s="96">
        <f t="shared" si="2"/>
        <v>554488</v>
      </c>
      <c r="H26" s="96">
        <f t="shared" si="2"/>
        <v>353927</v>
      </c>
      <c r="I26" s="96">
        <f t="shared" si="2"/>
        <v>267866</v>
      </c>
      <c r="J26" s="96">
        <f t="shared" si="2"/>
        <v>270542</v>
      </c>
      <c r="K26" s="96">
        <f t="shared" si="2"/>
        <v>256934</v>
      </c>
    </row>
    <row r="31" spans="2:16" x14ac:dyDescent="0.3">
      <c r="D31" t="s">
        <v>215</v>
      </c>
      <c r="H31" s="86" t="s">
        <v>214</v>
      </c>
    </row>
    <row r="32" spans="2:16" x14ac:dyDescent="0.3">
      <c r="D32" t="s">
        <v>213</v>
      </c>
    </row>
    <row r="33" spans="4:4" x14ac:dyDescent="0.3">
      <c r="D33" t="s">
        <v>212</v>
      </c>
    </row>
    <row r="53" spans="1:14" x14ac:dyDescent="0.3">
      <c r="A53" t="s">
        <v>211</v>
      </c>
    </row>
    <row r="54" spans="1:14" x14ac:dyDescent="0.3">
      <c r="B54" s="95" t="s">
        <v>210</v>
      </c>
      <c r="C54" s="94" t="s">
        <v>209</v>
      </c>
      <c r="D54" s="94" t="s">
        <v>208</v>
      </c>
    </row>
    <row r="55" spans="1:14" x14ac:dyDescent="0.3">
      <c r="B55" s="93" t="s">
        <v>207</v>
      </c>
      <c r="C55" s="92">
        <f>D55/D58</f>
        <v>0.78989631659857185</v>
      </c>
      <c r="D55" s="91">
        <f>F17</f>
        <v>402325</v>
      </c>
      <c r="I55"/>
      <c r="M55" s="85"/>
      <c r="N55"/>
    </row>
    <row r="56" spans="1:14" x14ac:dyDescent="0.3">
      <c r="B56" s="93" t="s">
        <v>206</v>
      </c>
      <c r="C56" s="92">
        <f>D56/D58</f>
        <v>0.15528164935337763</v>
      </c>
      <c r="D56" s="91">
        <f>F19</f>
        <v>79091</v>
      </c>
      <c r="I56"/>
      <c r="M56" s="85"/>
      <c r="N56"/>
    </row>
    <row r="57" spans="1:14" x14ac:dyDescent="0.3">
      <c r="B57" s="93" t="s">
        <v>205</v>
      </c>
      <c r="C57" s="92">
        <f>D57/D58</f>
        <v>5.4822034048050514E-2</v>
      </c>
      <c r="D57" s="91">
        <f>F18</f>
        <v>27923</v>
      </c>
      <c r="I57"/>
      <c r="M57" s="85"/>
      <c r="N57"/>
    </row>
    <row r="58" spans="1:14" x14ac:dyDescent="0.3">
      <c r="B58" t="s">
        <v>204</v>
      </c>
      <c r="C58" s="88">
        <f>SUM(C55:C57)</f>
        <v>1</v>
      </c>
      <c r="D58" s="90">
        <f>SUM(D55:D57)</f>
        <v>509339</v>
      </c>
    </row>
    <row r="59" spans="1:14" x14ac:dyDescent="0.3">
      <c r="C59" s="89"/>
    </row>
    <row r="60" spans="1:14" x14ac:dyDescent="0.3">
      <c r="C60" s="89"/>
    </row>
    <row r="61" spans="1:14" x14ac:dyDescent="0.3">
      <c r="C61" s="89"/>
    </row>
    <row r="62" spans="1:14" x14ac:dyDescent="0.3">
      <c r="B62" t="s">
        <v>203</v>
      </c>
      <c r="C62" s="89" t="s">
        <v>202</v>
      </c>
    </row>
    <row r="63" spans="1:14" x14ac:dyDescent="0.3">
      <c r="B63" t="s">
        <v>201</v>
      </c>
      <c r="C63" s="88">
        <v>1</v>
      </c>
      <c r="D63" s="87"/>
    </row>
  </sheetData>
  <pageMargins left="0.7" right="0.7" top="0.75" bottom="0.75" header="0.3" footer="0.3"/>
  <pageSetup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DRAFT GOALS</vt:lpstr>
      <vt:lpstr>2024 January Income Statement</vt:lpstr>
      <vt:lpstr>2023 FinResults in compile </vt:lpstr>
      <vt:lpstr>'2024 January Income Statement'!Print_Area</vt:lpstr>
      <vt:lpstr>'DRAFT GOALS'!Print_Area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 Ross</dc:creator>
  <cp:lastModifiedBy>Kelcy Boettcher</cp:lastModifiedBy>
  <cp:lastPrinted>2024-05-15T15:02:13Z</cp:lastPrinted>
  <dcterms:created xsi:type="dcterms:W3CDTF">2024-03-18T02:27:42Z</dcterms:created>
  <dcterms:modified xsi:type="dcterms:W3CDTF">2024-05-15T17:01:06Z</dcterms:modified>
</cp:coreProperties>
</file>