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Board\2024\04-2024\"/>
    </mc:Choice>
  </mc:AlternateContent>
  <xr:revisionPtr revIDLastSave="0" documentId="13_ncr:1_{C317AB18-711A-4DB1-B367-30FC6E918DB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BS!$E$1:$M$49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BS!$E$3:$L$50</definedName>
    <definedName name="Report" localSheetId="0">BS!$A$3:$L$50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</workbook>
</file>

<file path=xl/calcChain.xml><?xml version="1.0" encoding="utf-8"?>
<calcChain xmlns="http://schemas.openxmlformats.org/spreadsheetml/2006/main">
  <c r="L48" i="1" l="1"/>
  <c r="L44" i="1"/>
  <c r="L49" i="1" s="1"/>
  <c r="L32" i="1"/>
  <c r="L21" i="1"/>
  <c r="L27" i="1" s="1"/>
  <c r="L35" i="1" s="1"/>
  <c r="K48" i="1" l="1"/>
  <c r="K44" i="1"/>
  <c r="K32" i="1"/>
  <c r="K21" i="1"/>
  <c r="K27" i="1" s="1"/>
  <c r="K35" i="1" s="1"/>
  <c r="K49" i="1" l="1"/>
  <c r="M48" i="1" l="1"/>
  <c r="M44" i="1"/>
  <c r="M32" i="1"/>
  <c r="M21" i="1"/>
  <c r="M27" i="1" s="1"/>
  <c r="M35" i="1" s="1"/>
  <c r="M49" i="1" l="1"/>
  <c r="I21" i="1"/>
  <c r="I27" i="1" l="1"/>
  <c r="J27" i="1" l="1"/>
  <c r="J32" i="1" l="1"/>
  <c r="J44" i="1"/>
  <c r="J49" i="1" s="1"/>
  <c r="J35" i="1" l="1"/>
  <c r="I44" i="1" l="1"/>
  <c r="I32" i="1" l="1"/>
  <c r="I35" i="1" s="1"/>
  <c r="I48" i="1"/>
  <c r="I49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97CA1FD4-01A1-42E1-854C-5E9AEF0D793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L13" authorId="0" shapeId="0" xr:uid="{7B0825D9-7B21-4592-A286-AA2887F55463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M13" authorId="0" shapeId="0" xr:uid="{DA5F4A31-0927-4C43-A333-733E33F59AA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85C3F89F-0AB1-4349-8F7F-711FC4B9883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1" shapeId="0" xr:uid="{EC9A73DF-E246-4285-9200-1590D3A664E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14" authorId="1" shapeId="0" xr:uid="{46CB84F4-7EB2-4D55-8249-E755604F0EC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22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2" authorId="1" shapeId="0" xr:uid="{9DB4FDFB-6261-4105-86D6-17C475743C1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L22" authorId="1" shapeId="0" xr:uid="{430351E6-E349-42B9-8339-B6D024234F6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M22" authorId="1" shapeId="0" xr:uid="{F625F8BC-C4C9-4E4C-80BD-195E9642B86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6" authorId="1" shapeId="0" xr:uid="{F2826583-F6E1-4D8C-A9F1-5200D626607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K26" authorId="1" shapeId="0" xr:uid="{5DE539C3-5AC1-49E5-B9FF-CC5D7933032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L26" authorId="1" shapeId="0" xr:uid="{0E626F26-DD3F-4426-BE05-EA7DCDB5CC1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M26" authorId="1" shapeId="0" xr:uid="{EF20E341-8B63-4C2B-B2F0-A0AF3070381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I34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($62,566.21)</t>
        </r>
      </text>
    </comment>
    <comment ref="K34" authorId="2" shapeId="0" xr:uid="{9CFEBBE5-6DE4-4B62-932F-5D94B4371D49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($63,977.55)</t>
        </r>
      </text>
    </comment>
    <comment ref="L34" authorId="2" shapeId="0" xr:uid="{8F110957-E5CE-4E7F-A91F-5C06035AE342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($46,839.02)</t>
        </r>
      </text>
    </comment>
    <comment ref="M34" authorId="2" shapeId="0" xr:uid="{C375DA07-AD52-4497-A530-140F6D29FD7A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($55,634.32)</t>
        </r>
      </text>
    </comment>
    <comment ref="I40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K40" authorId="0" shapeId="0" xr:uid="{A2725F3F-8311-4659-AB5B-D45E0BE8CC2F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L40" authorId="0" shapeId="0" xr:uid="{93663068-DAA3-4655-A956-EAAA22F21F2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M40" authorId="0" shapeId="0" xr:uid="{39374798-C0D0-4870-9BD3-2677D222E50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M42" authorId="1" shapeId="0" xr:uid="{7EF26F9B-F7A7-4630-8A82-9DAE51AD7D3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</commentList>
</comments>
</file>

<file path=xl/sharedStrings.xml><?xml version="1.0" encoding="utf-8"?>
<sst xmlns="http://schemas.openxmlformats.org/spreadsheetml/2006/main" count="78" uniqueCount="69">
  <si>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</si>
  <si>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</si>
  <si>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</si>
  <si>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</si>
  <si>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</si>
  <si>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</si>
  <si>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</si>
  <si>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</si>
  <si>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</si>
  <si>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</si>
  <si>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</si>
  <si>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</si>
  <si>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</si>
  <si>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</si>
  <si>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</si>
  <si>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</si>
  <si>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</si>
  <si>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</si>
  <si>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</si>
  <si>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</si>
  <si>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</si>
  <si>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</si>
  <si>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</si>
  <si>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</si>
  <si>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</si>
  <si>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</si>
  <si>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</si>
  <si>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</si>
  <si>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</si>
  <si>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</si>
  <si>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</si>
  <si>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</si>
  <si>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</si>
  <si>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</si>
  <si>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</si>
  <si>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</si>
  <si>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</si>
  <si>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</si>
  <si>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</si>
  <si>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</si>
  <si>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</si>
  <si>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</si>
  <si>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</si>
  <si>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</si>
  <si>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</si>
  <si>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</si>
  <si>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</si>
  <si>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</si>
  <si>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</si>
  <si>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</si>
  <si>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</si>
  <si>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</si>
  <si>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</si>
  <si>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</si>
  <si>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</si>
  <si>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</si>
  <si>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</si>
  <si>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</si>
  <si>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</si>
  <si>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</si>
  <si>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</si>
  <si>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</si>
  <si>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</si>
  <si>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</si>
  <si>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</si>
  <si>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</si>
  <si>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</si>
  <si>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</si>
  <si>
    <t>PLE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</si>
</sst>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166" fontId="2" fillId="0" borderId="0" xfId="1" applyNumberFormat="1" applyFont="1"/>
    <xf numFmtId="166" fontId="2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iwaterfowlassociation-my.sharepoint.com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1"/>
  <sheetViews>
    <sheetView tabSelected="1" topLeftCell="E1" zoomScale="85" zoomScaleNormal="85" workbookViewId="0">
      <selection activeCell="I48" sqref="I48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4" t="s">
        <v>24</v>
      </c>
      <c r="F3" s="45"/>
      <c r="G3" s="45"/>
      <c r="H3" s="45"/>
      <c r="I3" s="45"/>
      <c r="J3" s="45"/>
      <c r="K3" s="45"/>
      <c r="L3" s="45"/>
    </row>
    <row r="4" spans="5:13" x14ac:dyDescent="0.25">
      <c r="E4" s="44" t="s">
        <v>0</v>
      </c>
      <c r="F4" s="45"/>
      <c r="G4" s="45"/>
      <c r="H4" s="45"/>
      <c r="I4" s="45"/>
      <c r="J4" s="45"/>
      <c r="K4" s="45"/>
      <c r="L4" s="45"/>
    </row>
    <row r="5" spans="5:13" x14ac:dyDescent="0.25">
      <c r="E5" s="44"/>
      <c r="F5" s="45"/>
      <c r="G5" s="45"/>
      <c r="H5" s="45"/>
      <c r="I5" s="45"/>
      <c r="J5" s="45"/>
      <c r="K5" s="45"/>
      <c r="L5" s="45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6">
        <v>45412</v>
      </c>
      <c r="J8" s="47"/>
      <c r="K8" s="47"/>
      <c r="L8" s="48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46644.4</v>
      </c>
      <c r="J12" s="25">
        <v>15000</v>
      </c>
      <c r="K12" s="25">
        <v>47606.82</v>
      </c>
      <c r="L12" s="25">
        <v>13917.1</v>
      </c>
      <c r="M12" s="25">
        <v>10012.65</v>
      </c>
    </row>
    <row r="13" spans="5:13" x14ac:dyDescent="0.25">
      <c r="F13" s="3"/>
      <c r="G13" s="24"/>
      <c r="H13" s="3" t="s">
        <v>26</v>
      </c>
      <c r="I13" s="25">
        <v>100000</v>
      </c>
      <c r="J13" s="25">
        <v>100000</v>
      </c>
      <c r="K13" s="25">
        <v>100000</v>
      </c>
      <c r="L13" s="25">
        <v>100000</v>
      </c>
      <c r="M13" s="25">
        <v>100000</v>
      </c>
    </row>
    <row r="14" spans="5:13" x14ac:dyDescent="0.25">
      <c r="F14" s="3"/>
      <c r="G14" s="24"/>
      <c r="H14" s="3" t="s">
        <v>67</v>
      </c>
      <c r="I14" s="25">
        <v>7118.63</v>
      </c>
      <c r="J14" s="25">
        <v>8500</v>
      </c>
      <c r="K14" s="25">
        <v>8006.68</v>
      </c>
      <c r="L14" s="25">
        <v>8500.4599999999991</v>
      </c>
      <c r="M14" s="25">
        <v>13681.66</v>
      </c>
    </row>
    <row r="15" spans="5:13" x14ac:dyDescent="0.25">
      <c r="F15" s="3"/>
      <c r="G15" s="24"/>
      <c r="H15" s="3" t="s">
        <v>62</v>
      </c>
      <c r="I15" s="25">
        <v>4437.7700000000004</v>
      </c>
      <c r="J15" s="25">
        <v>4438</v>
      </c>
      <c r="K15" s="25">
        <v>4437.7700000000004</v>
      </c>
      <c r="L15" s="25">
        <v>4437.7700000000004</v>
      </c>
      <c r="M15" s="25">
        <v>4438</v>
      </c>
    </row>
    <row r="16" spans="5:13" x14ac:dyDescent="0.25">
      <c r="F16" s="3"/>
      <c r="G16" s="24"/>
      <c r="H16" s="3" t="s">
        <v>63</v>
      </c>
      <c r="I16" s="25">
        <v>1721</v>
      </c>
      <c r="J16" s="25">
        <v>1721</v>
      </c>
      <c r="K16" s="25">
        <v>1720.5</v>
      </c>
      <c r="L16" s="25">
        <v>1720.5</v>
      </c>
      <c r="M16" s="25">
        <v>1721</v>
      </c>
    </row>
    <row r="17" spans="5:13" x14ac:dyDescent="0.25">
      <c r="F17" s="3"/>
      <c r="G17" s="24"/>
      <c r="H17" s="3" t="s">
        <v>65</v>
      </c>
      <c r="I17" s="25">
        <v>41256.26</v>
      </c>
      <c r="J17" s="25">
        <v>55679</v>
      </c>
      <c r="K17" s="25">
        <v>39334.53</v>
      </c>
      <c r="L17" s="25">
        <v>41511.129999999997</v>
      </c>
      <c r="M17" s="25">
        <v>43426.400000000001</v>
      </c>
    </row>
    <row r="18" spans="5:13" x14ac:dyDescent="0.25">
      <c r="F18" s="3"/>
      <c r="G18" s="24"/>
      <c r="H18" s="3" t="s">
        <v>66</v>
      </c>
      <c r="I18" s="25">
        <v>6103.87</v>
      </c>
      <c r="J18" s="25">
        <v>4104</v>
      </c>
      <c r="K18" s="25">
        <v>6103.87</v>
      </c>
      <c r="L18" s="25">
        <v>8000</v>
      </c>
      <c r="M18" s="25">
        <v>6103.87</v>
      </c>
    </row>
    <row r="19" spans="5:13" x14ac:dyDescent="0.25">
      <c r="F19" s="3"/>
      <c r="G19" s="24"/>
      <c r="H19" s="3" t="s">
        <v>68</v>
      </c>
      <c r="I19" s="25">
        <v>22500</v>
      </c>
      <c r="J19" s="25">
        <v>22500</v>
      </c>
      <c r="K19" s="25">
        <v>24000</v>
      </c>
      <c r="L19" s="25">
        <v>0</v>
      </c>
      <c r="M19" s="25">
        <v>28500</v>
      </c>
    </row>
    <row r="20" spans="5:13" ht="15" x14ac:dyDescent="0.4">
      <c r="F20" s="3"/>
      <c r="G20" s="24"/>
      <c r="H20" s="3" t="s">
        <v>27</v>
      </c>
      <c r="I20" s="26">
        <v>188023.52</v>
      </c>
      <c r="J20" s="26">
        <v>237471</v>
      </c>
      <c r="K20" s="26">
        <v>217557.26</v>
      </c>
      <c r="L20" s="26">
        <v>231624.04</v>
      </c>
      <c r="M20" s="26">
        <v>169527.44</v>
      </c>
    </row>
    <row r="21" spans="5:13" x14ac:dyDescent="0.25">
      <c r="F21" s="3"/>
      <c r="G21" s="24"/>
      <c r="H21" s="3" t="s">
        <v>28</v>
      </c>
      <c r="I21" s="25">
        <f>SUM(I12:I20)</f>
        <v>417805.44999999995</v>
      </c>
      <c r="J21" s="25">
        <v>449413</v>
      </c>
      <c r="K21" s="25">
        <f>SUM(K12:K20)</f>
        <v>448767.43</v>
      </c>
      <c r="L21" s="25">
        <f>SUM(L12:L20)</f>
        <v>409711</v>
      </c>
      <c r="M21" s="25">
        <f>SUM(M12:M20)</f>
        <v>377411.02</v>
      </c>
    </row>
    <row r="22" spans="5:13" x14ac:dyDescent="0.25">
      <c r="E22" s="27"/>
      <c r="F22" s="3"/>
      <c r="G22" s="24" t="s">
        <v>33</v>
      </c>
      <c r="H22" s="3"/>
      <c r="I22" s="25">
        <v>3583.13</v>
      </c>
      <c r="J22" s="25">
        <v>3000</v>
      </c>
      <c r="K22" s="25">
        <v>3351.45</v>
      </c>
      <c r="L22" s="25">
        <v>1818.91</v>
      </c>
      <c r="M22" s="25">
        <v>0</v>
      </c>
    </row>
    <row r="23" spans="5:13" x14ac:dyDescent="0.25">
      <c r="E23" s="27"/>
      <c r="F23" s="3"/>
      <c r="G23" s="24" t="s">
        <v>34</v>
      </c>
      <c r="H23" s="3"/>
      <c r="I23" s="25">
        <v>66532.899999999994</v>
      </c>
      <c r="J23" s="25">
        <v>60146</v>
      </c>
      <c r="K23" s="25">
        <v>85525.16</v>
      </c>
      <c r="L23" s="25">
        <v>36593.410000000003</v>
      </c>
      <c r="M23" s="25">
        <v>73929.91</v>
      </c>
    </row>
    <row r="24" spans="5:13" x14ac:dyDescent="0.25">
      <c r="E24" s="27"/>
      <c r="F24" s="3"/>
      <c r="G24" s="24" t="s">
        <v>29</v>
      </c>
      <c r="H24" s="3"/>
      <c r="I24" s="25">
        <v>30257.51</v>
      </c>
      <c r="J24" s="25">
        <v>28169</v>
      </c>
      <c r="K24" s="25">
        <v>24431.88</v>
      </c>
      <c r="L24" s="25">
        <v>42043.19</v>
      </c>
      <c r="M24" s="25">
        <v>25169</v>
      </c>
    </row>
    <row r="25" spans="5:13" x14ac:dyDescent="0.25">
      <c r="F25" s="3"/>
      <c r="G25" s="24" t="s">
        <v>7</v>
      </c>
      <c r="H25" s="3"/>
      <c r="I25" s="25">
        <v>7325.54</v>
      </c>
      <c r="J25" s="25">
        <v>15800</v>
      </c>
      <c r="K25" s="25">
        <v>6638.74</v>
      </c>
      <c r="L25" s="25">
        <v>12700.04</v>
      </c>
      <c r="M25" s="25">
        <v>6566.62</v>
      </c>
    </row>
    <row r="26" spans="5:13" x14ac:dyDescent="0.25">
      <c r="F26" s="3"/>
      <c r="G26" s="24" t="s">
        <v>30</v>
      </c>
      <c r="H26" s="3"/>
      <c r="I26" s="25">
        <v>25697.72</v>
      </c>
      <c r="J26" s="38">
        <v>0</v>
      </c>
      <c r="K26" s="25">
        <v>5520.47</v>
      </c>
      <c r="L26" s="25">
        <v>25</v>
      </c>
      <c r="M26" s="25">
        <v>29381.63</v>
      </c>
    </row>
    <row r="27" spans="5:13" x14ac:dyDescent="0.25">
      <c r="G27" s="17" t="s">
        <v>8</v>
      </c>
      <c r="H27" s="17"/>
      <c r="I27" s="28">
        <f>SUM(I21:I26)</f>
        <v>551202.25</v>
      </c>
      <c r="J27" s="29">
        <f>SUM(J21:J26)</f>
        <v>556528</v>
      </c>
      <c r="K27" s="28">
        <f>SUM(K21:K26)</f>
        <v>574235.13</v>
      </c>
      <c r="L27" s="29">
        <f>SUM(L21:L26)</f>
        <v>502891.54999999993</v>
      </c>
      <c r="M27" s="28">
        <f>SUM(M21:M26)</f>
        <v>512458.18000000005</v>
      </c>
    </row>
    <row r="28" spans="5:13" ht="8.25" customHeight="1" x14ac:dyDescent="0.25">
      <c r="G28" s="17"/>
      <c r="H28" s="17"/>
      <c r="I28" s="18"/>
      <c r="J28" s="39"/>
      <c r="K28" s="18"/>
      <c r="L28" s="42"/>
      <c r="M28" s="18"/>
    </row>
    <row r="29" spans="5:13" x14ac:dyDescent="0.25">
      <c r="F29" s="30"/>
      <c r="G29" s="17" t="s">
        <v>9</v>
      </c>
      <c r="H29" s="3"/>
      <c r="I29" s="18"/>
      <c r="J29" s="39"/>
      <c r="K29" s="18"/>
      <c r="L29" s="42"/>
      <c r="M29" s="18"/>
    </row>
    <row r="30" spans="5:13" x14ac:dyDescent="0.25">
      <c r="F30" s="3"/>
      <c r="G30" s="3" t="s">
        <v>10</v>
      </c>
      <c r="H30" s="3"/>
      <c r="I30" s="25">
        <v>151382.21</v>
      </c>
      <c r="J30" s="25">
        <v>148607</v>
      </c>
      <c r="K30" s="25">
        <v>151382.21</v>
      </c>
      <c r="L30" s="25">
        <v>147759.45000000001</v>
      </c>
      <c r="M30" s="25">
        <v>148607.04000000001</v>
      </c>
    </row>
    <row r="31" spans="5:13" x14ac:dyDescent="0.25">
      <c r="F31" s="3"/>
      <c r="G31" s="3" t="s">
        <v>11</v>
      </c>
      <c r="H31" s="3"/>
      <c r="I31" s="25">
        <v>-15236.2</v>
      </c>
      <c r="J31" s="25">
        <v>-15236</v>
      </c>
      <c r="K31" s="25">
        <v>-15236.2</v>
      </c>
      <c r="L31" s="25">
        <v>-15236.2</v>
      </c>
      <c r="M31" s="25">
        <v>-15236.2</v>
      </c>
    </row>
    <row r="32" spans="5:13" x14ac:dyDescent="0.25">
      <c r="G32" s="17" t="s">
        <v>12</v>
      </c>
      <c r="H32" s="17"/>
      <c r="I32" s="31">
        <f>SUM(I30:I31)</f>
        <v>136146.00999999998</v>
      </c>
      <c r="J32" s="32">
        <f t="shared" ref="J32" si="0">SUM(J30:J31)</f>
        <v>133371</v>
      </c>
      <c r="K32" s="31">
        <f>SUM(K30:K31)</f>
        <v>136146.00999999998</v>
      </c>
      <c r="L32" s="32">
        <f>SUM(L30:L31)</f>
        <v>132523.25</v>
      </c>
      <c r="M32" s="31">
        <f>SUM(M30:M31)</f>
        <v>133370.84</v>
      </c>
    </row>
    <row r="33" spans="6:13" ht="7.5" customHeight="1" x14ac:dyDescent="0.25">
      <c r="G33" s="17"/>
      <c r="H33" s="17"/>
      <c r="I33" s="33"/>
      <c r="J33" s="40"/>
      <c r="K33" s="33"/>
      <c r="L33" s="43"/>
      <c r="M33" s="33"/>
    </row>
    <row r="34" spans="6:13" ht="15" customHeight="1" x14ac:dyDescent="0.25">
      <c r="F34" s="3"/>
      <c r="G34" s="24" t="s">
        <v>31</v>
      </c>
      <c r="H34" s="34"/>
      <c r="I34" s="41">
        <v>62846.21</v>
      </c>
      <c r="J34" s="25">
        <v>54000</v>
      </c>
      <c r="K34" s="41">
        <v>64257.55</v>
      </c>
      <c r="L34" s="41">
        <v>47119.02</v>
      </c>
      <c r="M34" s="41">
        <v>55914.32</v>
      </c>
    </row>
    <row r="35" spans="6:13" ht="13.8" thickBot="1" x14ac:dyDescent="0.3">
      <c r="G35" s="17" t="s">
        <v>13</v>
      </c>
      <c r="H35" s="17"/>
      <c r="I35" s="35">
        <f>I27+I32+I34</f>
        <v>750194.47</v>
      </c>
      <c r="J35" s="36">
        <f>J27+J32+J34</f>
        <v>743899</v>
      </c>
      <c r="K35" s="35">
        <f>K27+K32+K34</f>
        <v>774638.69000000006</v>
      </c>
      <c r="L35" s="36">
        <f>L27+L32+L34</f>
        <v>682533.82</v>
      </c>
      <c r="M35" s="35">
        <f>M27+M32+M34</f>
        <v>701743.34</v>
      </c>
    </row>
    <row r="36" spans="6:13" ht="13.8" thickTop="1" x14ac:dyDescent="0.25">
      <c r="F36" s="3"/>
      <c r="G36" s="3"/>
      <c r="H36" s="3"/>
      <c r="I36" s="18"/>
      <c r="J36" s="39"/>
      <c r="K36" s="18"/>
      <c r="L36" s="42"/>
      <c r="M36" s="18"/>
    </row>
    <row r="37" spans="6:13" x14ac:dyDescent="0.25">
      <c r="F37" s="17" t="s">
        <v>14</v>
      </c>
      <c r="G37" s="17"/>
      <c r="H37" s="17"/>
      <c r="I37" s="37"/>
      <c r="J37" s="39"/>
      <c r="K37" s="37"/>
      <c r="L37" s="37"/>
      <c r="M37" s="37"/>
    </row>
    <row r="38" spans="6:13" x14ac:dyDescent="0.25">
      <c r="G38" s="17" t="s">
        <v>15</v>
      </c>
      <c r="H38" s="17"/>
      <c r="I38" s="25"/>
      <c r="J38" s="39"/>
      <c r="K38" s="25"/>
      <c r="L38" s="25"/>
      <c r="M38" s="25"/>
    </row>
    <row r="39" spans="6:13" x14ac:dyDescent="0.25">
      <c r="G39" s="24" t="s">
        <v>16</v>
      </c>
      <c r="H39" s="3"/>
      <c r="I39" s="25">
        <v>8835.24</v>
      </c>
      <c r="J39" s="25">
        <v>36145</v>
      </c>
      <c r="K39" s="25">
        <v>7902.19</v>
      </c>
      <c r="L39" s="25">
        <v>4241.3500000000004</v>
      </c>
      <c r="M39" s="25">
        <v>5898.54</v>
      </c>
    </row>
    <row r="40" spans="6:13" x14ac:dyDescent="0.25">
      <c r="G40" s="24" t="s">
        <v>32</v>
      </c>
      <c r="H40" s="3"/>
      <c r="I40" s="25">
        <v>7118.63</v>
      </c>
      <c r="J40" s="25">
        <v>8500</v>
      </c>
      <c r="K40" s="25">
        <v>8006.68</v>
      </c>
      <c r="L40" s="25">
        <v>8500.4599999999991</v>
      </c>
      <c r="M40" s="25">
        <v>13681.66</v>
      </c>
    </row>
    <row r="41" spans="6:13" x14ac:dyDescent="0.25">
      <c r="G41" s="24" t="s">
        <v>61</v>
      </c>
      <c r="H41" s="3"/>
      <c r="I41" s="25">
        <v>46644.4</v>
      </c>
      <c r="J41" s="25">
        <v>15000</v>
      </c>
      <c r="K41" s="25">
        <v>47606.82</v>
      </c>
      <c r="L41" s="25">
        <v>13917.1</v>
      </c>
      <c r="M41" s="25">
        <v>10012.65</v>
      </c>
    </row>
    <row r="42" spans="6:13" x14ac:dyDescent="0.25">
      <c r="G42" s="24" t="s">
        <v>60</v>
      </c>
      <c r="H42" s="3"/>
      <c r="I42" s="25">
        <v>35599.74</v>
      </c>
      <c r="J42" s="25">
        <v>29000</v>
      </c>
      <c r="K42" s="25">
        <v>60508.07</v>
      </c>
      <c r="L42" s="25">
        <v>26947.56</v>
      </c>
      <c r="M42" s="25">
        <v>-984.94</v>
      </c>
    </row>
    <row r="43" spans="6:13" x14ac:dyDescent="0.25">
      <c r="G43" s="24" t="s">
        <v>64</v>
      </c>
      <c r="H43" s="3"/>
      <c r="I43" s="25">
        <v>5064.92</v>
      </c>
      <c r="J43" s="25">
        <v>4000</v>
      </c>
      <c r="K43" s="25">
        <v>5647.34</v>
      </c>
      <c r="L43" s="25">
        <v>4142.7</v>
      </c>
      <c r="M43" s="25">
        <v>4464</v>
      </c>
    </row>
    <row r="44" spans="6:13" x14ac:dyDescent="0.25">
      <c r="G44" s="17" t="s">
        <v>17</v>
      </c>
      <c r="H44" s="17"/>
      <c r="I44" s="31">
        <f>SUM(I39:I43)</f>
        <v>103262.93000000001</v>
      </c>
      <c r="J44" s="32">
        <f t="shared" ref="J44" si="1">SUM(J39:J43)</f>
        <v>92645</v>
      </c>
      <c r="K44" s="31">
        <f>SUM(K39:K43)</f>
        <v>129671.1</v>
      </c>
      <c r="L44" s="32">
        <f>SUM(L39:L43)</f>
        <v>57749.17</v>
      </c>
      <c r="M44" s="31">
        <f>SUM(M39:M43)</f>
        <v>33071.910000000003</v>
      </c>
    </row>
    <row r="45" spans="6:13" x14ac:dyDescent="0.25">
      <c r="F45" s="17"/>
      <c r="G45" s="17" t="s">
        <v>18</v>
      </c>
      <c r="H45" s="17"/>
      <c r="I45" s="18"/>
      <c r="J45" s="39"/>
      <c r="K45" s="18"/>
      <c r="L45" s="42"/>
      <c r="M45" s="18"/>
    </row>
    <row r="46" spans="6:13" x14ac:dyDescent="0.25">
      <c r="G46" s="24" t="s">
        <v>37</v>
      </c>
      <c r="H46" s="3"/>
      <c r="I46" s="25">
        <v>668671.6</v>
      </c>
      <c r="J46" s="25">
        <v>668672</v>
      </c>
      <c r="K46" s="25">
        <v>668671.6</v>
      </c>
      <c r="L46" s="25">
        <v>646755.94999999995</v>
      </c>
      <c r="M46" s="25">
        <v>646155.94999999995</v>
      </c>
    </row>
    <row r="47" spans="6:13" x14ac:dyDescent="0.25">
      <c r="F47" s="5"/>
      <c r="G47" s="24" t="s">
        <v>19</v>
      </c>
      <c r="H47" s="3"/>
      <c r="I47" s="25">
        <v>-21742.82</v>
      </c>
      <c r="J47" s="25">
        <v>-17417</v>
      </c>
      <c r="K47" s="25">
        <v>-23704.63</v>
      </c>
      <c r="L47" s="25">
        <v>-21971.26</v>
      </c>
      <c r="M47" s="25">
        <v>22515.65</v>
      </c>
    </row>
    <row r="48" spans="6:13" x14ac:dyDescent="0.25">
      <c r="F48" s="17"/>
      <c r="G48" s="17" t="s">
        <v>20</v>
      </c>
      <c r="H48" s="17"/>
      <c r="I48" s="28">
        <f>SUM(I46:I47)</f>
        <v>646928.78</v>
      </c>
      <c r="J48" s="29">
        <v>651255</v>
      </c>
      <c r="K48" s="28">
        <f>SUM(K46:K47)</f>
        <v>644966.97</v>
      </c>
      <c r="L48" s="29">
        <f>SUM(L46:L47)</f>
        <v>624784.68999999994</v>
      </c>
      <c r="M48" s="28">
        <f>SUM(M46:M47)</f>
        <v>668671.6</v>
      </c>
    </row>
    <row r="49" spans="6:13" ht="13.8" thickBot="1" x14ac:dyDescent="0.3">
      <c r="F49" s="17"/>
      <c r="G49" s="17" t="s">
        <v>21</v>
      </c>
      <c r="H49" s="17"/>
      <c r="I49" s="35">
        <f>I44+I48</f>
        <v>750191.71000000008</v>
      </c>
      <c r="J49" s="36">
        <f>J44+J48</f>
        <v>743900</v>
      </c>
      <c r="K49" s="35">
        <f>K44+K48</f>
        <v>774638.07</v>
      </c>
      <c r="L49" s="36">
        <f>L44+L48</f>
        <v>682533.86</v>
      </c>
      <c r="M49" s="35">
        <f>M44+M48</f>
        <v>701743.51</v>
      </c>
    </row>
    <row r="50" spans="6:13" ht="13.8" thickTop="1" x14ac:dyDescent="0.25">
      <c r="F50" s="17"/>
      <c r="G50" s="17"/>
      <c r="H50" s="17"/>
      <c r="I50" s="17"/>
      <c r="J50" s="18"/>
    </row>
    <row r="51" spans="6:13" x14ac:dyDescent="0.25">
      <c r="K51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topLeftCell="A11" zoomScale="85" zoomScaleNormal="85" workbookViewId="0">
      <selection activeCell="K36" sqref="K36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4" t="s">
        <v>24</v>
      </c>
      <c r="B3" s="45"/>
      <c r="C3" s="45"/>
      <c r="D3" s="45"/>
      <c r="E3" s="45"/>
      <c r="F3" s="45"/>
      <c r="G3" s="45"/>
      <c r="H3" s="45"/>
      <c r="I3" s="8"/>
    </row>
    <row r="4" spans="1:12" x14ac:dyDescent="0.25">
      <c r="A4" s="44" t="s">
        <v>38</v>
      </c>
      <c r="B4" s="45"/>
      <c r="C4" s="45"/>
      <c r="D4" s="45"/>
      <c r="E4" s="45"/>
      <c r="F4" s="45"/>
      <c r="G4" s="45"/>
      <c r="H4" s="45"/>
      <c r="I4" s="8"/>
    </row>
    <row r="5" spans="1:12" x14ac:dyDescent="0.25">
      <c r="A5" s="49">
        <v>45351</v>
      </c>
      <c r="B5" s="49"/>
      <c r="C5" s="49"/>
      <c r="D5" s="49"/>
      <c r="E5" s="49"/>
      <c r="F5" s="49"/>
      <c r="G5" s="49"/>
      <c r="H5" s="49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49" t="s">
        <v>2</v>
      </c>
      <c r="I6" s="49"/>
      <c r="K6" s="50" t="s">
        <v>4</v>
      </c>
      <c r="L6" s="50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BS!I48-BS!K48</f>
        <v>1961.8100000000559</v>
      </c>
      <c r="I9" s="9">
        <f>BS!I47+(BS!I46-BS!M48)</f>
        <v>-21742.82</v>
      </c>
      <c r="K9" s="13">
        <v>-17854</v>
      </c>
      <c r="L9" s="13">
        <v>-54110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BS!K31-BS!I31</f>
        <v>0</v>
      </c>
      <c r="I11" s="9">
        <f>BS!M31-BS!I31</f>
        <v>0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(BS!K22+BS!K23)-(BS!I22+BS!I23)</f>
        <v>18760.580000000002</v>
      </c>
      <c r="I14" s="9">
        <f>(BS!M22+BS!M23)-(BS!I22+BS!I23)</f>
        <v>3813.8800000000047</v>
      </c>
      <c r="K14" s="13">
        <v>2900</v>
      </c>
      <c r="L14" s="13">
        <v>14173</v>
      </c>
    </row>
    <row r="15" spans="1:12" x14ac:dyDescent="0.25">
      <c r="A15" s="6" t="s">
        <v>29</v>
      </c>
      <c r="H15" s="9">
        <f>BS!K24-BS!I24</f>
        <v>-5825.6299999999974</v>
      </c>
      <c r="I15" s="9">
        <f>BS!M24-BS!I24</f>
        <v>-5088.5099999999984</v>
      </c>
      <c r="K15" s="13">
        <v>2000</v>
      </c>
      <c r="L15" s="13">
        <v>-2000</v>
      </c>
    </row>
    <row r="16" spans="1:12" x14ac:dyDescent="0.25">
      <c r="A16" s="6" t="s">
        <v>7</v>
      </c>
      <c r="H16" s="9">
        <f>BS!K25-BS!I25</f>
        <v>-686.80000000000018</v>
      </c>
      <c r="I16" s="9">
        <f>BS!M25-BS!I25</f>
        <v>-758.92000000000007</v>
      </c>
      <c r="K16" s="13">
        <v>-1600</v>
      </c>
      <c r="L16" s="13">
        <v>-8033</v>
      </c>
    </row>
    <row r="17" spans="1:12" x14ac:dyDescent="0.25">
      <c r="A17" s="6" t="s">
        <v>30</v>
      </c>
      <c r="H17" s="9">
        <f>BS!K26-BS!I26</f>
        <v>-20177.25</v>
      </c>
      <c r="I17" s="9">
        <f>BS!M26-BS!I26</f>
        <v>3683.91</v>
      </c>
      <c r="K17" s="13">
        <v>0</v>
      </c>
      <c r="L17" s="13">
        <v>29382</v>
      </c>
    </row>
    <row r="18" spans="1:12" x14ac:dyDescent="0.25">
      <c r="A18" s="6" t="s">
        <v>31</v>
      </c>
      <c r="H18" s="9">
        <f>SUM(BS!K34-BS!I34)</f>
        <v>1411.3400000000038</v>
      </c>
      <c r="I18" s="9">
        <f>SUM(BS!M34-BS!I34)</f>
        <v>-6931.8899999999994</v>
      </c>
      <c r="K18" s="13">
        <v>0</v>
      </c>
      <c r="L18" s="13">
        <v>1914</v>
      </c>
    </row>
    <row r="19" spans="1:12" x14ac:dyDescent="0.25">
      <c r="A19" s="6" t="s">
        <v>45</v>
      </c>
      <c r="H19" s="9">
        <f>BS!I39-BS!K39</f>
        <v>933.05000000000018</v>
      </c>
      <c r="I19" s="9">
        <f>BS!I39-BS!M39</f>
        <v>2936.7</v>
      </c>
      <c r="K19" s="13">
        <v>2215</v>
      </c>
      <c r="L19" s="13">
        <v>27157</v>
      </c>
    </row>
    <row r="20" spans="1:12" x14ac:dyDescent="0.25">
      <c r="A20" s="6" t="s">
        <v>51</v>
      </c>
      <c r="H20" s="9">
        <f>(BS!I41+ BS!I42)-(BS!K41+BS!K42)</f>
        <v>-25870.75</v>
      </c>
      <c r="I20" s="9">
        <f>(BS!I41+BS!I42)-(BS!M41+BS!M42)</f>
        <v>73216.429999999993</v>
      </c>
      <c r="K20" s="13">
        <v>0</v>
      </c>
      <c r="L20" s="13">
        <v>50972</v>
      </c>
    </row>
    <row r="21" spans="1:12" x14ac:dyDescent="0.25">
      <c r="A21" s="6" t="s">
        <v>52</v>
      </c>
      <c r="H21" s="9">
        <f>BS!I40-BS!K40</f>
        <v>-888.05000000000018</v>
      </c>
      <c r="I21" s="9">
        <f>BS!I40-BS!M40</f>
        <v>-6563.03</v>
      </c>
      <c r="K21" s="13">
        <v>-2100</v>
      </c>
      <c r="L21" s="13">
        <v>-2682</v>
      </c>
    </row>
    <row r="22" spans="1:12" x14ac:dyDescent="0.25">
      <c r="A22" s="6" t="s">
        <v>35</v>
      </c>
      <c r="H22" s="10">
        <f>BS!I43-BS!K43</f>
        <v>-582.42000000000007</v>
      </c>
      <c r="I22" s="10">
        <f>BS!I43-BS!M43</f>
        <v>600.92000000000007</v>
      </c>
      <c r="K22" s="13">
        <v>0</v>
      </c>
      <c r="L22" s="13">
        <v>-464</v>
      </c>
    </row>
    <row r="23" spans="1:12" x14ac:dyDescent="0.25">
      <c r="A23" s="4" t="s">
        <v>46</v>
      </c>
      <c r="H23" s="9">
        <f>SUM(H9:H22)</f>
        <v>-30964.119999999937</v>
      </c>
      <c r="I23" s="9">
        <f>SUM(I9:I22)</f>
        <v>43166.67</v>
      </c>
      <c r="K23" s="15">
        <v>-14439</v>
      </c>
      <c r="L23" s="15">
        <v>56309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BS!K30-BS!I30</f>
        <v>0</v>
      </c>
      <c r="I26" s="9">
        <f>BS!M30-BS!I30</f>
        <v>-2775.1699999999837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-30964.119999999937</v>
      </c>
      <c r="I31" s="9">
        <f>I23+I26+I29</f>
        <v>40391.500000000015</v>
      </c>
      <c r="K31" s="15">
        <v>-14439</v>
      </c>
      <c r="L31" s="15">
        <v>56309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BS!K21</f>
        <v>448767.43</v>
      </c>
      <c r="I33" s="9">
        <f>BS!$M$21</f>
        <v>377411.02</v>
      </c>
      <c r="K33" s="13">
        <v>433720</v>
      </c>
      <c r="L33" s="13">
        <v>383891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417803.31000000006</v>
      </c>
      <c r="I35" s="9">
        <f>I31+I33</f>
        <v>417802.52</v>
      </c>
      <c r="K35" s="15">
        <v>419281</v>
      </c>
      <c r="L35" s="15">
        <f>L31+L33</f>
        <v>440200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H35-BS!I21</f>
        <v>-2.1399999998975545</v>
      </c>
      <c r="I37" s="9">
        <f>I35-BS!I21</f>
        <v>-2.9299999999348074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2011-07-13T14:10:14Z</cp:lastPrinted>
  <dcterms:created xsi:type="dcterms:W3CDTF">2009-06-10T22:28:54Z</dcterms:created>
  <dcterms:modified xsi:type="dcterms:W3CDTF">2024-05-08T15:09:32Z</dcterms:modified>
</cp:coreProperties>
</file>