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wiwaterfowlassociation-my.sharepoint.com/personal/kboettcher_wisducks_org/Documents/Documents/Board/2024/05-2024/"/>
    </mc:Choice>
  </mc:AlternateContent>
  <xr:revisionPtr revIDLastSave="1" documentId="13_ncr:1_{23278DA8-DC31-4088-913B-A8CD40EF0C6A}" xr6:coauthVersionLast="47" xr6:coauthVersionMax="47" xr10:uidLastSave="{9F593C00-40DE-4CE2-8654-C6B5E8A3844F}"/>
  <bookViews>
    <workbookView xWindow="12204" yWindow="0" windowWidth="10812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8" i="1" l="1"/>
  <c r="K44" i="1"/>
  <c r="K32" i="1"/>
  <c r="K21" i="1"/>
  <c r="K27" i="1" s="1"/>
  <c r="K35" i="1" s="1"/>
  <c r="K49" i="1" l="1"/>
  <c r="M48" i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2541C91E-E3F7-4A7D-B875-A0A127D6D64B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9930A078-540A-4DD4-9BA0-9D4D224D32D3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8A2A6244-6219-4826-BE0C-641CB43FE4A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82BFC481-A4F1-417C-AAF9-ADCB41AACFB6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DCA719C6-6B4F-46B1-BB48-B0B305862EC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B9D1BF5D-B422-4717-B858-DD796F800EEA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8C785B82-E185-4C33-AF26-90D84D15DF55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BE6AF7B0-2D43-472A-B78B-3750896987D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($63,866.29)</t>
        </r>
      </text>
    </comment>
    <comment ref="K34" authorId="2" shapeId="0" xr:uid="{DCD4278B-09FD-426C-BD28-41837C45E382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($62,566.21)</t>
        </r>
      </text>
    </comment>
    <comment ref="L34" authorId="2" shapeId="0" xr:uid="{3DA28EF7-97E8-42D0-8719-7E3EF0ED8C3F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($46,535.07)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K40" authorId="0" shapeId="0" xr:uid="{50FF8C1A-D6A7-423C-8741-8BDADC9436A7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0" authorId="0" shapeId="0" xr:uid="{1E287B16-D180-4D54-8A35-D369646F159F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2023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2" authorId="1" shapeId="0" xr:uid="{57A8AD60-C589-4788-9F96-58060FBF0061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<sst xmlns="http://schemas.openxmlformats.org/spreadsheetml/2006/main" count="78" uniqueCount="69">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</sst>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51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166" fontId="2" fillId="0" borderId="0" xfId="1" applyNumberFormat="1" applyFont="1"/>
    <xf numFmtId="166" fontId="2" fillId="0" borderId="0" xfId="1" applyNumberFormat="1" applyFont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7" zoomScale="85" zoomScaleNormal="85" workbookViewId="0">
      <selection activeCell="M47" sqref="M47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4" t="s">
        <v>24</v>
      </c>
      <c r="F3" s="45"/>
      <c r="G3" s="45"/>
      <c r="H3" s="45"/>
      <c r="I3" s="45"/>
      <c r="J3" s="45"/>
      <c r="K3" s="45"/>
      <c r="L3" s="45"/>
    </row>
    <row r="4" spans="5:13" x14ac:dyDescent="0.25">
      <c r="E4" s="44" t="s">
        <v>0</v>
      </c>
      <c r="F4" s="45"/>
      <c r="G4" s="45"/>
      <c r="H4" s="45"/>
      <c r="I4" s="45"/>
      <c r="J4" s="45"/>
      <c r="K4" s="45"/>
      <c r="L4" s="45"/>
    </row>
    <row r="5" spans="5:13" x14ac:dyDescent="0.25">
      <c r="E5" s="44"/>
      <c r="F5" s="45"/>
      <c r="G5" s="45"/>
      <c r="H5" s="45"/>
      <c r="I5" s="45"/>
      <c r="J5" s="45"/>
      <c r="K5" s="45"/>
      <c r="L5" s="45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6">
        <v>45443</v>
      </c>
      <c r="J8" s="47"/>
      <c r="K8" s="47"/>
      <c r="L8" s="48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10987.73</v>
      </c>
      <c r="J12" s="25">
        <v>12000</v>
      </c>
      <c r="K12" s="25">
        <v>46644.4</v>
      </c>
      <c r="L12" s="25">
        <v>11672.02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5262.41</v>
      </c>
      <c r="J14" s="25">
        <v>8000</v>
      </c>
      <c r="K14" s="25">
        <v>7118.63</v>
      </c>
      <c r="L14" s="25">
        <v>8092.31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</v>
      </c>
      <c r="J15" s="25">
        <v>4438</v>
      </c>
      <c r="K15" s="25">
        <v>4437.7700000000004</v>
      </c>
      <c r="L15" s="25">
        <v>4437.7700000000004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1721</v>
      </c>
      <c r="L16" s="25">
        <v>1720.5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60494.8</v>
      </c>
      <c r="J17" s="25">
        <v>58061</v>
      </c>
      <c r="K17" s="25">
        <v>41256.26</v>
      </c>
      <c r="L17" s="25">
        <v>35972.839999999997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4104</v>
      </c>
      <c r="K18" s="25">
        <v>6103.87</v>
      </c>
      <c r="L18" s="25">
        <v>8000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21000</v>
      </c>
      <c r="J19" s="25">
        <v>21000</v>
      </c>
      <c r="K19" s="25">
        <v>22500</v>
      </c>
      <c r="L19" s="25">
        <v>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233739.28</v>
      </c>
      <c r="J20" s="26">
        <v>270761</v>
      </c>
      <c r="K20" s="26">
        <v>188023.52</v>
      </c>
      <c r="L20" s="26">
        <v>226218.44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443746.29000000004</v>
      </c>
      <c r="J21" s="25">
        <v>480085</v>
      </c>
      <c r="K21" s="25">
        <f>SUM(K12:K20)</f>
        <v>417805.44999999995</v>
      </c>
      <c r="L21" s="25">
        <f>SUM(L12:L20)</f>
        <v>396113.88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938.07</v>
      </c>
      <c r="J22" s="25">
        <v>1000</v>
      </c>
      <c r="K22" s="25">
        <v>3583.13</v>
      </c>
      <c r="L22" s="25">
        <v>519.1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31740.16</v>
      </c>
      <c r="J23" s="25">
        <v>11146</v>
      </c>
      <c r="K23" s="25">
        <v>66532.899999999994</v>
      </c>
      <c r="L23" s="25">
        <v>35721.019999999997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28750.39</v>
      </c>
      <c r="J24" s="25">
        <v>26169</v>
      </c>
      <c r="K24" s="25">
        <v>30257.51</v>
      </c>
      <c r="L24" s="25">
        <v>34465.019999999997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6504.54</v>
      </c>
      <c r="J25" s="25">
        <v>15400</v>
      </c>
      <c r="K25" s="25">
        <v>7325.54</v>
      </c>
      <c r="L25" s="25">
        <v>11700.04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8152.07</v>
      </c>
      <c r="J26" s="38">
        <v>0</v>
      </c>
      <c r="K26" s="25">
        <v>25697.72</v>
      </c>
      <c r="L26" s="25">
        <v>6900.2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519831.52</v>
      </c>
      <c r="J27" s="29">
        <f>SUM(J21:J26)</f>
        <v>533800</v>
      </c>
      <c r="K27" s="28">
        <f>SUM(K21:K26)</f>
        <v>551202.25</v>
      </c>
      <c r="L27" s="29">
        <f>SUM(L21:L26)</f>
        <v>485419.26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42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42"/>
      <c r="M29" s="18"/>
    </row>
    <row r="30" spans="5:13" x14ac:dyDescent="0.25">
      <c r="F30" s="3"/>
      <c r="G30" s="3" t="s">
        <v>10</v>
      </c>
      <c r="H30" s="3"/>
      <c r="I30" s="25">
        <v>151382.21</v>
      </c>
      <c r="J30" s="25">
        <v>148607</v>
      </c>
      <c r="K30" s="25">
        <v>151382.21</v>
      </c>
      <c r="L30" s="25">
        <v>147759.45000000001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-15236</v>
      </c>
      <c r="K31" s="25">
        <v>-15236.2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135924.00999999998</v>
      </c>
      <c r="J32" s="32">
        <f t="shared" ref="J32" si="0">SUM(J30:J31)</f>
        <v>133371</v>
      </c>
      <c r="K32" s="31">
        <f>SUM(K30:K31)</f>
        <v>136146.00999999998</v>
      </c>
      <c r="L32" s="32">
        <f>SUM(L30:L31)</f>
        <v>132523.25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43"/>
      <c r="M33" s="33"/>
    </row>
    <row r="34" spans="6:13" ht="15" customHeight="1" x14ac:dyDescent="0.25">
      <c r="F34" s="3"/>
      <c r="G34" s="24" t="s">
        <v>31</v>
      </c>
      <c r="H34" s="34"/>
      <c r="I34" s="41">
        <v>64146.29</v>
      </c>
      <c r="J34" s="25">
        <v>54000</v>
      </c>
      <c r="K34" s="41">
        <v>62846.21</v>
      </c>
      <c r="L34" s="41">
        <v>46815.07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719901.82000000007</v>
      </c>
      <c r="J35" s="36">
        <f>J27+J32+J34</f>
        <v>721171</v>
      </c>
      <c r="K35" s="35">
        <f>K27+K32+K34</f>
        <v>750194.47</v>
      </c>
      <c r="L35" s="36">
        <f>L27+L32+L34</f>
        <v>664757.57999999996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42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5934.09</v>
      </c>
      <c r="J39" s="25">
        <v>24202</v>
      </c>
      <c r="K39" s="25">
        <v>8835.24</v>
      </c>
      <c r="L39" s="25">
        <v>7802.19</v>
      </c>
      <c r="M39" s="25">
        <v>5898.54</v>
      </c>
    </row>
    <row r="40" spans="6:13" x14ac:dyDescent="0.25">
      <c r="G40" s="24" t="s">
        <v>32</v>
      </c>
      <c r="H40" s="3"/>
      <c r="I40" s="25">
        <v>5262.41</v>
      </c>
      <c r="J40" s="25">
        <v>8000</v>
      </c>
      <c r="K40" s="25">
        <v>7118.63</v>
      </c>
      <c r="L40" s="25">
        <v>8092.31</v>
      </c>
      <c r="M40" s="25">
        <v>13681.66</v>
      </c>
    </row>
    <row r="41" spans="6:13" x14ac:dyDescent="0.25">
      <c r="G41" s="24" t="s">
        <v>61</v>
      </c>
      <c r="H41" s="3"/>
      <c r="I41" s="25">
        <v>10987.73</v>
      </c>
      <c r="J41" s="25">
        <v>12000</v>
      </c>
      <c r="K41" s="25">
        <v>46644.4</v>
      </c>
      <c r="L41" s="25">
        <v>11672.02</v>
      </c>
      <c r="M41" s="25">
        <v>10012.65</v>
      </c>
    </row>
    <row r="42" spans="6:13" x14ac:dyDescent="0.25">
      <c r="G42" s="24" t="s">
        <v>60</v>
      </c>
      <c r="H42" s="3"/>
      <c r="I42" s="25">
        <v>-6520.18</v>
      </c>
      <c r="J42" s="25">
        <v>18000</v>
      </c>
      <c r="K42" s="25">
        <v>35599.74</v>
      </c>
      <c r="L42" s="25">
        <v>-9508.8700000000008</v>
      </c>
      <c r="M42" s="25">
        <v>-984.94</v>
      </c>
    </row>
    <row r="43" spans="6:13" x14ac:dyDescent="0.25">
      <c r="G43" s="24" t="s">
        <v>64</v>
      </c>
      <c r="H43" s="3"/>
      <c r="I43" s="25">
        <v>5050.09</v>
      </c>
      <c r="J43" s="25">
        <v>4000</v>
      </c>
      <c r="K43" s="25">
        <v>5064.92</v>
      </c>
      <c r="L43" s="25">
        <v>4174.57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20714.14</v>
      </c>
      <c r="J44" s="32">
        <f t="shared" ref="J44" si="1">SUM(J39:J43)</f>
        <v>66202</v>
      </c>
      <c r="K44" s="31">
        <f>SUM(K39:K43)</f>
        <v>103262.93000000001</v>
      </c>
      <c r="L44" s="32">
        <f>SUM(L39:L43)</f>
        <v>22232.22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42"/>
      <c r="M45" s="18"/>
    </row>
    <row r="46" spans="6:13" x14ac:dyDescent="0.25">
      <c r="G46" s="24" t="s">
        <v>37</v>
      </c>
      <c r="H46" s="3"/>
      <c r="I46" s="25">
        <v>668446</v>
      </c>
      <c r="J46" s="25">
        <v>668672</v>
      </c>
      <c r="K46" s="25">
        <v>668671.6</v>
      </c>
      <c r="L46" s="25">
        <v>646155.94999999995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30741.67</v>
      </c>
      <c r="J47" s="25">
        <v>-13702</v>
      </c>
      <c r="K47" s="25">
        <v>-21742.82</v>
      </c>
      <c r="L47" s="25">
        <v>-3630.21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699187.67</v>
      </c>
      <c r="J48" s="29">
        <v>654970</v>
      </c>
      <c r="K48" s="28">
        <f>SUM(K46:K47)</f>
        <v>646928.78</v>
      </c>
      <c r="L48" s="29">
        <f>SUM(L46:L47)</f>
        <v>642525.74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719901.81</v>
      </c>
      <c r="J49" s="36">
        <f>J44+J48</f>
        <v>721172</v>
      </c>
      <c r="K49" s="35">
        <f>K44+K48</f>
        <v>750191.71000000008</v>
      </c>
      <c r="L49" s="36">
        <f>L44+L48</f>
        <v>664757.96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11" zoomScale="85" zoomScaleNormal="85" workbookViewId="0">
      <selection activeCell="K36" sqref="K36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4" t="s">
        <v>24</v>
      </c>
      <c r="B3" s="45"/>
      <c r="C3" s="45"/>
      <c r="D3" s="45"/>
      <c r="E3" s="45"/>
      <c r="F3" s="45"/>
      <c r="G3" s="45"/>
      <c r="H3" s="45"/>
      <c r="I3" s="8"/>
    </row>
    <row r="4" spans="1:12" x14ac:dyDescent="0.25">
      <c r="A4" s="44" t="s">
        <v>38</v>
      </c>
      <c r="B4" s="45"/>
      <c r="C4" s="45"/>
      <c r="D4" s="45"/>
      <c r="E4" s="45"/>
      <c r="F4" s="45"/>
      <c r="G4" s="45"/>
      <c r="H4" s="45"/>
      <c r="I4" s="8"/>
    </row>
    <row r="5" spans="1:12" x14ac:dyDescent="0.25">
      <c r="A5" s="49">
        <v>45351</v>
      </c>
      <c r="B5" s="49"/>
      <c r="C5" s="49"/>
      <c r="D5" s="49"/>
      <c r="E5" s="49"/>
      <c r="F5" s="49"/>
      <c r="G5" s="49"/>
      <c r="H5" s="49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9" t="s">
        <v>2</v>
      </c>
      <c r="I6" s="49"/>
      <c r="K6" s="50" t="s">
        <v>4</v>
      </c>
      <c r="L6" s="50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52258.890000000014</v>
      </c>
      <c r="I9" s="9">
        <f>BS!I47+(BS!I46-BS!M48)</f>
        <v>30516.070000000022</v>
      </c>
      <c r="K9" s="13">
        <v>-17854</v>
      </c>
      <c r="L9" s="13">
        <v>-54110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222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37437.800000000003</v>
      </c>
      <c r="I14" s="9">
        <f>(BS!M22+BS!M23)-(BS!I22+BS!I23)</f>
        <v>41251.680000000008</v>
      </c>
      <c r="K14" s="13">
        <v>2900</v>
      </c>
      <c r="L14" s="13">
        <v>14173</v>
      </c>
    </row>
    <row r="15" spans="1:12" x14ac:dyDescent="0.25">
      <c r="A15" s="6" t="s">
        <v>29</v>
      </c>
      <c r="H15" s="9">
        <f>BS!K24-BS!I24</f>
        <v>1507.119999999999</v>
      </c>
      <c r="I15" s="9">
        <f>BS!M24-BS!I24</f>
        <v>-3581.3899999999994</v>
      </c>
      <c r="K15" s="13">
        <v>2000</v>
      </c>
      <c r="L15" s="13">
        <v>-2000</v>
      </c>
    </row>
    <row r="16" spans="1:12" x14ac:dyDescent="0.25">
      <c r="A16" s="6" t="s">
        <v>7</v>
      </c>
      <c r="H16" s="9">
        <f>BS!K25-BS!I25</f>
        <v>821</v>
      </c>
      <c r="I16" s="9">
        <f>BS!M25-BS!I25</f>
        <v>62.079999999999927</v>
      </c>
      <c r="K16" s="13">
        <v>-1600</v>
      </c>
      <c r="L16" s="13">
        <v>-8033</v>
      </c>
    </row>
    <row r="17" spans="1:12" x14ac:dyDescent="0.25">
      <c r="A17" s="6" t="s">
        <v>30</v>
      </c>
      <c r="H17" s="9">
        <f>BS!K26-BS!I26</f>
        <v>17545.650000000001</v>
      </c>
      <c r="I17" s="9">
        <f>BS!M26-BS!I26</f>
        <v>21229.56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-1300.0800000000017</v>
      </c>
      <c r="I18" s="9">
        <f>SUM(BS!M34-BS!I34)</f>
        <v>-8231.9700000000012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-2901.1499999999996</v>
      </c>
      <c r="I19" s="9">
        <f>BS!I39-BS!M39</f>
        <v>35.550000000000182</v>
      </c>
      <c r="K19" s="13">
        <v>2215</v>
      </c>
      <c r="L19" s="13">
        <v>27157</v>
      </c>
    </row>
    <row r="20" spans="1:12" x14ac:dyDescent="0.25">
      <c r="A20" s="6" t="s">
        <v>51</v>
      </c>
      <c r="H20" s="9">
        <f>(BS!I41+ BS!I42)-(BS!K41+BS!K42)</f>
        <v>-77776.59</v>
      </c>
      <c r="I20" s="9">
        <f>(BS!I41+BS!I42)-(BS!M41+BS!M42)</f>
        <v>-4560.16</v>
      </c>
      <c r="K20" s="13">
        <v>0</v>
      </c>
      <c r="L20" s="13">
        <v>50972</v>
      </c>
    </row>
    <row r="21" spans="1:12" x14ac:dyDescent="0.25">
      <c r="A21" s="6" t="s">
        <v>52</v>
      </c>
      <c r="H21" s="9">
        <f>BS!I40-BS!K40</f>
        <v>-1856.2200000000003</v>
      </c>
      <c r="I21" s="9">
        <f>BS!I40-BS!M40</f>
        <v>-8419.25</v>
      </c>
      <c r="K21" s="13">
        <v>-2100</v>
      </c>
      <c r="L21" s="13">
        <v>-2682</v>
      </c>
    </row>
    <row r="22" spans="1:12" x14ac:dyDescent="0.25">
      <c r="A22" s="6" t="s">
        <v>35</v>
      </c>
      <c r="H22" s="10">
        <f>BS!I43-BS!K43</f>
        <v>-14.829999999999927</v>
      </c>
      <c r="I22" s="10">
        <f>BS!I43-BS!M43</f>
        <v>586.09000000000015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25943.590000000026</v>
      </c>
      <c r="I23" s="9">
        <f>SUM(I9:I22)</f>
        <v>69110.260000000024</v>
      </c>
      <c r="K23" s="15">
        <v>-14439</v>
      </c>
      <c r="L23" s="15">
        <v>56309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0</v>
      </c>
      <c r="I26" s="9">
        <f>BS!M30-BS!I30</f>
        <v>-2775.1699999999837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25943.590000000026</v>
      </c>
      <c r="I31" s="9">
        <f>I23+I26+I29</f>
        <v>66335.09000000004</v>
      </c>
      <c r="K31" s="15">
        <v>-14439</v>
      </c>
      <c r="L31" s="15">
        <v>56309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417805.44999999995</v>
      </c>
      <c r="I33" s="9">
        <f>BS!$M$21</f>
        <v>377411.02</v>
      </c>
      <c r="K33" s="13">
        <v>433720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443749.04</v>
      </c>
      <c r="I35" s="9">
        <f>I31+I33</f>
        <v>443746.11000000004</v>
      </c>
      <c r="K35" s="15">
        <v>419281</v>
      </c>
      <c r="L35" s="15">
        <f>L31+L33</f>
        <v>440200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2.7499999999417923</v>
      </c>
      <c r="I37" s="9">
        <f>I35-BS!I21</f>
        <v>-0.17999999999301508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2024-06-07T19:50:40Z</dcterms:modified>
</cp:coreProperties>
</file>