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7-2024\"/>
    </mc:Choice>
  </mc:AlternateContent>
  <xr:revisionPtr revIDLastSave="0" documentId="13_ncr:1_{C783B855-F161-41FC-BAA3-5D4B339F017A}" xr6:coauthVersionLast="47" xr6:coauthVersionMax="47" xr10:uidLastSave="{00000000-0000-0000-0000-000000000000}"/>
  <bookViews>
    <workbookView xWindow="324" yWindow="0" windowWidth="11268" windowHeight="12768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9" i="1" l="1"/>
  <c r="K48" i="1"/>
  <c r="K44" i="1"/>
  <c r="K32" i="1"/>
  <c r="K21" i="1"/>
  <c r="K27" i="1" s="1"/>
  <c r="K35" i="1" s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532A96AF-8BC5-4CEC-BF9B-23B67AB22FB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9C85F150-C295-442B-993D-C6725E94492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044564E1-340D-49CB-A3D5-FFDE43E8DF0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6C6B4CEA-1B62-4178-B186-B609E4A76B6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242A193D-960F-4CE9-A0A6-571EC301C9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1B10BF5C-8CC6-46A3-A21C-887A0196D63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6D18647E-8C7F-48CB-8685-7289230760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3E75EFA4-9F44-4298-80F7-74AE23E915D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($66,106.61)</t>
        </r>
      </text>
    </comment>
    <comment ref="K34" authorId="2" shapeId="0" xr:uid="{9D03199D-1372-4BCA-9924-65F5693FBA47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($65,007.51)</t>
        </r>
      </text>
    </comment>
    <comment ref="L34" authorId="2" shapeId="0" xr:uid="{16083980-A0E4-4246-A007-BDAD0E7AC35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($48,952.55)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D60E5556-B246-4791-A0F1-96FCF35FD0C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801E170C-1086-4E72-B32D-6BC5C1875AF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CF7EF49E-485A-449B-9B22-1F63D46001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<sst xmlns="http://schemas.openxmlformats.org/spreadsheetml/2006/main" count="78" uniqueCount="69">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</sst>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  <xf numFmtId="166" fontId="2" fillId="0" borderId="0" xfId="1" applyNumberFormat="1" applyFont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3" t="s">
        <v>24</v>
      </c>
      <c r="F3" s="44"/>
      <c r="G3" s="44"/>
      <c r="H3" s="44"/>
      <c r="I3" s="44"/>
      <c r="J3" s="44"/>
      <c r="K3" s="44"/>
      <c r="L3" s="44"/>
    </row>
    <row r="4" spans="5:13" x14ac:dyDescent="0.25">
      <c r="E4" s="43" t="s">
        <v>0</v>
      </c>
      <c r="F4" s="44"/>
      <c r="G4" s="44"/>
      <c r="H4" s="44"/>
      <c r="I4" s="44"/>
      <c r="J4" s="44"/>
      <c r="K4" s="44"/>
      <c r="L4" s="44"/>
    </row>
    <row r="5" spans="5:13" x14ac:dyDescent="0.25">
      <c r="E5" s="43"/>
      <c r="F5" s="44"/>
      <c r="G5" s="44"/>
      <c r="H5" s="44"/>
      <c r="I5" s="44"/>
      <c r="J5" s="44"/>
      <c r="K5" s="44"/>
      <c r="L5" s="44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5">
        <v>45504</v>
      </c>
      <c r="J8" s="46"/>
      <c r="K8" s="46"/>
      <c r="L8" s="47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13894.49</v>
      </c>
      <c r="J12" s="25">
        <v>7000</v>
      </c>
      <c r="K12" s="25">
        <v>8716.2199999999993</v>
      </c>
      <c r="L12" s="25">
        <v>7163.87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4977.54</v>
      </c>
      <c r="J14" s="25">
        <v>7300</v>
      </c>
      <c r="K14" s="25">
        <v>4865.1099999999997</v>
      </c>
      <c r="L14" s="25">
        <v>7346.66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58045.58</v>
      </c>
      <c r="J17" s="25">
        <v>53375</v>
      </c>
      <c r="K17" s="25">
        <v>64337.8</v>
      </c>
      <c r="L17" s="25">
        <v>47498.11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4101</v>
      </c>
      <c r="K18" s="25">
        <v>6103.87</v>
      </c>
      <c r="L18" s="25">
        <v>7000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18000</v>
      </c>
      <c r="J19" s="25">
        <v>18000</v>
      </c>
      <c r="K19" s="25">
        <v>19500</v>
      </c>
      <c r="L19" s="25">
        <v>41500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210702.77</v>
      </c>
      <c r="J20" s="26">
        <v>248427</v>
      </c>
      <c r="K20" s="26">
        <v>215905.6</v>
      </c>
      <c r="L20" s="26">
        <v>184440.82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417881.75</v>
      </c>
      <c r="J21" s="25">
        <v>445365</v>
      </c>
      <c r="K21" s="25">
        <f>SUM(K12:K20)</f>
        <v>425586.87</v>
      </c>
      <c r="L21" s="25">
        <f>SUM(L12:L20)</f>
        <v>401107.73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2190.41</v>
      </c>
      <c r="J22" s="25">
        <v>1000</v>
      </c>
      <c r="K22" s="25">
        <v>144.6</v>
      </c>
      <c r="L22" s="25">
        <v>4159.6000000000004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54572.33</v>
      </c>
      <c r="J23" s="25">
        <v>14146</v>
      </c>
      <c r="K23" s="25">
        <v>39398.35</v>
      </c>
      <c r="L23" s="25">
        <v>44957.25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38191.760000000002</v>
      </c>
      <c r="J24" s="25">
        <v>26169</v>
      </c>
      <c r="K24" s="25">
        <v>34347.78</v>
      </c>
      <c r="L24" s="25">
        <v>32766.27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11628.16</v>
      </c>
      <c r="J25" s="25">
        <v>20600</v>
      </c>
      <c r="K25" s="25">
        <v>6815.28</v>
      </c>
      <c r="L25" s="25">
        <v>10995.48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3881.42</v>
      </c>
      <c r="J26" s="38">
        <v>0</v>
      </c>
      <c r="K26" s="25">
        <v>15311.66</v>
      </c>
      <c r="L26" s="25">
        <v>6823.49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528345.83000000007</v>
      </c>
      <c r="J27" s="29">
        <f>SUM(J21:J26)</f>
        <v>507280</v>
      </c>
      <c r="K27" s="28">
        <f>SUM(K21:K26)</f>
        <v>521604.54</v>
      </c>
      <c r="L27" s="29">
        <f>SUM(L21:L26)</f>
        <v>500809.81999999995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147759.45000000001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135924.00999999998</v>
      </c>
      <c r="L32" s="32">
        <f>SUM(L30:L31)</f>
        <v>132523.25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50"/>
      <c r="M33" s="33"/>
    </row>
    <row r="34" spans="6:13" ht="15" customHeight="1" x14ac:dyDescent="0.25">
      <c r="F34" s="3"/>
      <c r="G34" s="24" t="s">
        <v>31</v>
      </c>
      <c r="H34" s="34"/>
      <c r="I34" s="41">
        <v>66386.61</v>
      </c>
      <c r="J34" s="25">
        <v>54000</v>
      </c>
      <c r="K34" s="41">
        <v>65287.51</v>
      </c>
      <c r="L34" s="41">
        <v>49232.55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730656.45000000007</v>
      </c>
      <c r="J35" s="36">
        <f>J27+J32+J34</f>
        <v>694651</v>
      </c>
      <c r="K35" s="35">
        <f>K27+K32+K34</f>
        <v>722816.05999999994</v>
      </c>
      <c r="L35" s="36">
        <f>L27+L32+L34</f>
        <v>682565.62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7086.52</v>
      </c>
      <c r="J39" s="25">
        <v>25675</v>
      </c>
      <c r="K39" s="25">
        <v>4453.3900000000003</v>
      </c>
      <c r="L39" s="25">
        <v>12501.85</v>
      </c>
      <c r="M39" s="25">
        <v>5898.54</v>
      </c>
    </row>
    <row r="40" spans="6:13" x14ac:dyDescent="0.25">
      <c r="G40" s="24" t="s">
        <v>32</v>
      </c>
      <c r="H40" s="3"/>
      <c r="I40" s="25">
        <v>4977.54</v>
      </c>
      <c r="J40" s="25">
        <v>7300</v>
      </c>
      <c r="K40" s="25">
        <v>4865.1099999999997</v>
      </c>
      <c r="L40" s="25">
        <v>7346.66</v>
      </c>
      <c r="M40" s="25">
        <v>13681.66</v>
      </c>
    </row>
    <row r="41" spans="6:13" x14ac:dyDescent="0.25">
      <c r="G41" s="24" t="s">
        <v>61</v>
      </c>
      <c r="H41" s="3"/>
      <c r="I41" s="25">
        <v>13894.49</v>
      </c>
      <c r="J41" s="25">
        <v>7000</v>
      </c>
      <c r="K41" s="25">
        <v>8716.2199999999993</v>
      </c>
      <c r="L41" s="25">
        <v>7163.87</v>
      </c>
      <c r="M41" s="25">
        <v>10012.65</v>
      </c>
    </row>
    <row r="42" spans="6:13" x14ac:dyDescent="0.25">
      <c r="G42" s="24" t="s">
        <v>60</v>
      </c>
      <c r="H42" s="3"/>
      <c r="I42" s="25">
        <v>10956.47</v>
      </c>
      <c r="J42" s="25">
        <v>24000</v>
      </c>
      <c r="K42" s="25">
        <v>2654.32</v>
      </c>
      <c r="L42" s="25">
        <v>-1674.3</v>
      </c>
      <c r="M42" s="25">
        <v>-984.94</v>
      </c>
    </row>
    <row r="43" spans="6:13" x14ac:dyDescent="0.25">
      <c r="G43" s="24" t="s">
        <v>64</v>
      </c>
      <c r="H43" s="3"/>
      <c r="I43" s="25">
        <v>5074.29</v>
      </c>
      <c r="J43" s="25">
        <v>4000</v>
      </c>
      <c r="K43" s="25">
        <v>4983.05</v>
      </c>
      <c r="L43" s="25">
        <v>4269.72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41989.310000000005</v>
      </c>
      <c r="J44" s="32">
        <f t="shared" ref="J44" si="1">SUM(J39:J43)</f>
        <v>67975</v>
      </c>
      <c r="K44" s="31">
        <f>SUM(K39:K43)</f>
        <v>25672.09</v>
      </c>
      <c r="L44" s="32">
        <f>SUM(L39:L43)</f>
        <v>29607.800000000003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668446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20221.16</v>
      </c>
      <c r="J47" s="25">
        <v>-41995</v>
      </c>
      <c r="K47" s="25">
        <v>28698.1</v>
      </c>
      <c r="L47" s="25">
        <v>6801.71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688667.16</v>
      </c>
      <c r="J48" s="29">
        <v>626677</v>
      </c>
      <c r="K48" s="28">
        <f>SUM(K46:K47)</f>
        <v>697144.1</v>
      </c>
      <c r="L48" s="29">
        <f>SUM(L46:L47)</f>
        <v>652957.65999999992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730656.47000000009</v>
      </c>
      <c r="J49" s="36">
        <f>J44+J48</f>
        <v>694652</v>
      </c>
      <c r="K49" s="35">
        <f>K44+K48</f>
        <v>722816.19</v>
      </c>
      <c r="L49" s="36">
        <f>L44+L48</f>
        <v>682565.46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3" t="s">
        <v>24</v>
      </c>
      <c r="B3" s="44"/>
      <c r="C3" s="44"/>
      <c r="D3" s="44"/>
      <c r="E3" s="44"/>
      <c r="F3" s="44"/>
      <c r="G3" s="44"/>
      <c r="H3" s="44"/>
      <c r="I3" s="8"/>
    </row>
    <row r="4" spans="1:12" x14ac:dyDescent="0.25">
      <c r="A4" s="43" t="s">
        <v>38</v>
      </c>
      <c r="B4" s="44"/>
      <c r="C4" s="44"/>
      <c r="D4" s="44"/>
      <c r="E4" s="44"/>
      <c r="F4" s="44"/>
      <c r="G4" s="44"/>
      <c r="H4" s="44"/>
      <c r="I4" s="8"/>
    </row>
    <row r="5" spans="1:12" x14ac:dyDescent="0.25">
      <c r="A5" s="48">
        <v>45504</v>
      </c>
      <c r="B5" s="48"/>
      <c r="C5" s="48"/>
      <c r="D5" s="48"/>
      <c r="E5" s="48"/>
      <c r="F5" s="48"/>
      <c r="G5" s="48"/>
      <c r="H5" s="48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8" t="s">
        <v>2</v>
      </c>
      <c r="I6" s="48"/>
      <c r="K6" s="49" t="s">
        <v>4</v>
      </c>
      <c r="L6" s="49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-8476.9399999999441</v>
      </c>
      <c r="I9" s="9">
        <f>BS!I47+(BS!I46-BS!M48)</f>
        <v>19995.560000000023</v>
      </c>
      <c r="K9" s="13">
        <v>-22808</v>
      </c>
      <c r="L9" s="13">
        <v>-41995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-17219.790000000008</v>
      </c>
      <c r="I14" s="9">
        <f>(BS!M22+BS!M23)-(BS!I22+BS!I23)</f>
        <v>17167.169999999998</v>
      </c>
      <c r="K14" s="13">
        <v>1500</v>
      </c>
      <c r="L14" s="13">
        <v>58784</v>
      </c>
    </row>
    <row r="15" spans="1:12" x14ac:dyDescent="0.25">
      <c r="A15" s="6" t="s">
        <v>29</v>
      </c>
      <c r="H15" s="9">
        <f>BS!K24-BS!I24</f>
        <v>-3843.9800000000032</v>
      </c>
      <c r="I15" s="9">
        <f>BS!M24-BS!I24</f>
        <v>-13022.760000000002</v>
      </c>
      <c r="K15" s="13">
        <v>1000</v>
      </c>
      <c r="L15" s="13">
        <v>-1000</v>
      </c>
    </row>
    <row r="16" spans="1:12" x14ac:dyDescent="0.25">
      <c r="A16" s="6" t="s">
        <v>7</v>
      </c>
      <c r="H16" s="9">
        <f>BS!K25-BS!I25</f>
        <v>-4812.88</v>
      </c>
      <c r="I16" s="9">
        <f>BS!M25-BS!I25</f>
        <v>-5061.54</v>
      </c>
      <c r="K16" s="13">
        <v>800</v>
      </c>
      <c r="L16" s="13">
        <v>-14033</v>
      </c>
    </row>
    <row r="17" spans="1:12" x14ac:dyDescent="0.25">
      <c r="A17" s="6" t="s">
        <v>30</v>
      </c>
      <c r="H17" s="9">
        <f>BS!K26-BS!I26</f>
        <v>11430.24</v>
      </c>
      <c r="I17" s="9">
        <f>BS!M26-BS!I26</f>
        <v>25500.21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-1099.0999999999985</v>
      </c>
      <c r="I18" s="9">
        <f>SUM(BS!M34-BS!I34)</f>
        <v>-10472.290000000001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2633.13</v>
      </c>
      <c r="I19" s="9">
        <f>BS!I39-BS!M39</f>
        <v>1187.9800000000005</v>
      </c>
      <c r="K19" s="13">
        <v>-9927</v>
      </c>
      <c r="L19" s="13">
        <v>19776</v>
      </c>
    </row>
    <row r="20" spans="1:12" x14ac:dyDescent="0.25">
      <c r="A20" s="6" t="s">
        <v>51</v>
      </c>
      <c r="H20" s="9">
        <f>(BS!I41+ BS!I42)-(BS!K41+BS!K42)</f>
        <v>13480.42</v>
      </c>
      <c r="I20" s="9">
        <f>(BS!I41+BS!I42)-(BS!M41+BS!M42)</f>
        <v>15823.25</v>
      </c>
      <c r="K20" s="13">
        <v>17000</v>
      </c>
      <c r="L20" s="13">
        <v>21972</v>
      </c>
    </row>
    <row r="21" spans="1:12" x14ac:dyDescent="0.25">
      <c r="A21" s="6" t="s">
        <v>52</v>
      </c>
      <c r="H21" s="9">
        <f>BS!I40-BS!K40</f>
        <v>112.43000000000029</v>
      </c>
      <c r="I21" s="9">
        <f>BS!I40-BS!M40</f>
        <v>-8704.119999999999</v>
      </c>
      <c r="K21" s="13">
        <v>-400</v>
      </c>
      <c r="L21" s="13">
        <v>-6382</v>
      </c>
    </row>
    <row r="22" spans="1:12" x14ac:dyDescent="0.25">
      <c r="A22" s="6" t="s">
        <v>35</v>
      </c>
      <c r="H22" s="10">
        <f>BS!I43-BS!K43</f>
        <v>91.239999999999782</v>
      </c>
      <c r="I22" s="10">
        <f>BS!I43-BS!M43</f>
        <v>610.29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-7705.2299999999523</v>
      </c>
      <c r="I23" s="9">
        <f>SUM(I9:I22)</f>
        <v>43245.750000000022</v>
      </c>
      <c r="K23" s="15">
        <v>-12835</v>
      </c>
      <c r="L23" s="15">
        <v>67954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-7705.2299999999523</v>
      </c>
      <c r="I31" s="9">
        <f>I23+I26+I29</f>
        <v>40470.580000000038</v>
      </c>
      <c r="K31" s="15">
        <v>-12835</v>
      </c>
      <c r="L31" s="15">
        <v>37954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425586.87</v>
      </c>
      <c r="I33" s="9">
        <f>BS!$M$21</f>
        <v>377411.02</v>
      </c>
      <c r="K33" s="13">
        <v>458200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417881.64</v>
      </c>
      <c r="I35" s="9">
        <f>I31+I33</f>
        <v>417881.60000000003</v>
      </c>
      <c r="K35" s="15">
        <v>445365</v>
      </c>
      <c r="L35" s="15">
        <f>L31+L33</f>
        <v>421845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-0.10999999998603016</v>
      </c>
      <c r="I37" s="9">
        <f>I35-BS!I21</f>
        <v>-0.1499999999650754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2024-08-09T19:57:27Z</dcterms:modified>
</cp:coreProperties>
</file>