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8-2024\"/>
    </mc:Choice>
  </mc:AlternateContent>
  <xr:revisionPtr revIDLastSave="0" documentId="13_ncr:1_{64FF7768-7B46-4CF8-A517-2A001E0BE4C8}" xr6:coauthVersionLast="47" xr6:coauthVersionMax="47" xr10:uidLastSave="{00000000-0000-0000-0000-000000000000}"/>
  <bookViews>
    <workbookView xWindow="-108" yWindow="204" windowWidth="12168" windowHeight="119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 l="1"/>
  <c r="K44" i="1"/>
  <c r="K49" i="1" s="1"/>
  <c r="K32" i="1"/>
  <c r="K21" i="1"/>
  <c r="K27" i="1" s="1"/>
  <c r="K35" i="1" s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A5F4DF23-D60D-4324-BF18-E0ACB7E5694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329E206C-7314-4E7D-9B2D-04CE6D668CD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C1BE36D6-25AC-4E97-AC13-9115177BE93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2AF4CAA1-F668-49DF-97DF-F0C4DEF2A31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3F2103E0-8C25-491A-BCEB-64994C566CF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54BAD2BC-F29C-4643-9165-1BAC63A8E9C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C1534225-ED0A-477E-B7C8-226E9860A22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13AA3141-2B78-45AF-8ADF-5BD517F8A6D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($67,394)</t>
        </r>
      </text>
    </comment>
    <comment ref="K34" authorId="2" shapeId="0" xr:uid="{F8788EB9-53BB-4227-AC01-A26AE932D173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($66,106.61)</t>
        </r>
      </text>
    </comment>
    <comment ref="L34" authorId="2" shapeId="0" xr:uid="{A2F045EB-CABE-4199-BE45-27133F8F9E0B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($48,309.15)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E9D81319-F108-4BD3-AC7B-58CA576091A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D01A8C55-396E-4843-84F2-EF6C0EF9AF7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AF2EAF16-EC0F-4112-A2FB-2C4070148D4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<sst xmlns="http://schemas.openxmlformats.org/spreadsheetml/2006/main" count="78" uniqueCount="69">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</sst>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H17" zoomScale="85" zoomScaleNormal="85" workbookViewId="0">
      <selection activeCell="O41" sqref="O14:O41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45535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21630.6</v>
      </c>
      <c r="J12" s="25">
        <v>36000</v>
      </c>
      <c r="K12" s="25">
        <v>13894.49</v>
      </c>
      <c r="L12" s="25">
        <v>36376.639999999999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8879.83</v>
      </c>
      <c r="J14" s="25">
        <v>7700</v>
      </c>
      <c r="K14" s="25">
        <v>4977.54</v>
      </c>
      <c r="L14" s="25">
        <v>7366.73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64565.7</v>
      </c>
      <c r="J17" s="25">
        <v>75107</v>
      </c>
      <c r="K17" s="25">
        <v>58045.58</v>
      </c>
      <c r="L17" s="25">
        <v>65497.7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6103.87</v>
      </c>
      <c r="L18" s="25">
        <v>7000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16500</v>
      </c>
      <c r="J19" s="25">
        <v>16500</v>
      </c>
      <c r="K19" s="25">
        <v>18000</v>
      </c>
      <c r="L19" s="25">
        <v>41500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219530.18</v>
      </c>
      <c r="J20" s="26">
        <v>269937</v>
      </c>
      <c r="K20" s="26">
        <v>210702.77</v>
      </c>
      <c r="L20" s="26">
        <v>165774.92000000001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443368.45</v>
      </c>
      <c r="J21" s="25">
        <v>516507</v>
      </c>
      <c r="K21" s="25">
        <f>SUM(K12:K20)</f>
        <v>417881.75</v>
      </c>
      <c r="L21" s="25">
        <f>SUM(L12:L20)</f>
        <v>429674.99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9723.92</v>
      </c>
      <c r="J22" s="25">
        <v>5000</v>
      </c>
      <c r="K22" s="25">
        <v>2190.41</v>
      </c>
      <c r="L22" s="25">
        <v>2941.32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28186.959999999999</v>
      </c>
      <c r="J23" s="25">
        <v>18146</v>
      </c>
      <c r="K23" s="25">
        <v>54572.33</v>
      </c>
      <c r="L23" s="25">
        <v>43373.88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39790.730000000003</v>
      </c>
      <c r="J24" s="25">
        <v>30169</v>
      </c>
      <c r="K24" s="25">
        <v>38191.760000000002</v>
      </c>
      <c r="L24" s="25">
        <v>29316.73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9925.2800000000007</v>
      </c>
      <c r="J25" s="25">
        <v>19000</v>
      </c>
      <c r="K25" s="25">
        <v>11628.16</v>
      </c>
      <c r="L25" s="25">
        <v>16006.48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23907.759999999998</v>
      </c>
      <c r="J26" s="38">
        <v>0</v>
      </c>
      <c r="K26" s="25">
        <v>3881.42</v>
      </c>
      <c r="L26" s="25">
        <v>12495.85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554903.1</v>
      </c>
      <c r="J27" s="29">
        <f>SUM(J21:J26)</f>
        <v>588822</v>
      </c>
      <c r="K27" s="28">
        <f>SUM(K21:K26)</f>
        <v>528345.83000000007</v>
      </c>
      <c r="L27" s="29">
        <f>SUM(L21:L26)</f>
        <v>533809.25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147759.45000000001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135924.00999999998</v>
      </c>
      <c r="L32" s="32">
        <f>SUM(L30:L31)</f>
        <v>132523.25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67674.539999999994</v>
      </c>
      <c r="J34" s="25">
        <v>54000</v>
      </c>
      <c r="K34" s="41">
        <v>66386.61</v>
      </c>
      <c r="L34" s="41">
        <v>48589.15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758501.65</v>
      </c>
      <c r="J35" s="36">
        <f>J27+J32+J34</f>
        <v>776193</v>
      </c>
      <c r="K35" s="35">
        <f>K27+K32+K34</f>
        <v>730656.45000000007</v>
      </c>
      <c r="L35" s="36">
        <f>L27+L32+L34</f>
        <v>714921.65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5410.27</v>
      </c>
      <c r="J39" s="25">
        <v>27402</v>
      </c>
      <c r="K39" s="25">
        <v>7086.52</v>
      </c>
      <c r="L39" s="25">
        <v>4163.46</v>
      </c>
      <c r="M39" s="25">
        <v>5898.54</v>
      </c>
    </row>
    <row r="40" spans="6:13" x14ac:dyDescent="0.25">
      <c r="G40" s="24" t="s">
        <v>32</v>
      </c>
      <c r="H40" s="3"/>
      <c r="I40" s="25">
        <v>8879.83</v>
      </c>
      <c r="J40" s="25">
        <v>7700</v>
      </c>
      <c r="K40" s="25">
        <v>4977.54</v>
      </c>
      <c r="L40" s="25">
        <v>7366.73</v>
      </c>
      <c r="M40" s="25">
        <v>13681.66</v>
      </c>
    </row>
    <row r="41" spans="6:13" x14ac:dyDescent="0.25">
      <c r="G41" s="24" t="s">
        <v>61</v>
      </c>
      <c r="H41" s="3"/>
      <c r="I41" s="25">
        <v>21630.6</v>
      </c>
      <c r="J41" s="25">
        <v>36000</v>
      </c>
      <c r="K41" s="25">
        <v>13894.49</v>
      </c>
      <c r="L41" s="25">
        <v>36376.639999999999</v>
      </c>
      <c r="M41" s="25">
        <v>10012.65</v>
      </c>
    </row>
    <row r="42" spans="6:13" x14ac:dyDescent="0.25">
      <c r="G42" s="24" t="s">
        <v>60</v>
      </c>
      <c r="H42" s="3"/>
      <c r="I42" s="25">
        <v>8554.61</v>
      </c>
      <c r="J42" s="25">
        <v>41000</v>
      </c>
      <c r="K42" s="25">
        <v>10956.47</v>
      </c>
      <c r="L42" s="25">
        <v>298.02</v>
      </c>
      <c r="M42" s="25">
        <v>-984.94</v>
      </c>
    </row>
    <row r="43" spans="6:13" x14ac:dyDescent="0.25">
      <c r="G43" s="24" t="s">
        <v>64</v>
      </c>
      <c r="H43" s="3"/>
      <c r="I43" s="25">
        <v>5033.59</v>
      </c>
      <c r="J43" s="25">
        <v>4000</v>
      </c>
      <c r="K43" s="25">
        <v>5074.29</v>
      </c>
      <c r="L43" s="25">
        <v>3878.84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49508.899999999994</v>
      </c>
      <c r="J44" s="32">
        <f t="shared" ref="J44" si="1">SUM(J39:J43)</f>
        <v>116102</v>
      </c>
      <c r="K44" s="31">
        <f>SUM(K39:K43)</f>
        <v>41989.310000000005</v>
      </c>
      <c r="L44" s="32">
        <f>SUM(L39:L43)</f>
        <v>52083.69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668446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40546.559999999998</v>
      </c>
      <c r="J47" s="25">
        <v>-8580</v>
      </c>
      <c r="K47" s="25">
        <v>20221.16</v>
      </c>
      <c r="L47" s="25">
        <v>16681.62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708992.56</v>
      </c>
      <c r="J48" s="29">
        <v>660092</v>
      </c>
      <c r="K48" s="28">
        <f>SUM(K46:K47)</f>
        <v>688667.16</v>
      </c>
      <c r="L48" s="29">
        <f>SUM(L46:L47)</f>
        <v>662837.56999999995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758501.46000000008</v>
      </c>
      <c r="J49" s="36">
        <f>J44+J48</f>
        <v>776194</v>
      </c>
      <c r="K49" s="35">
        <f>K44+K48</f>
        <v>730656.47000000009</v>
      </c>
      <c r="L49" s="36">
        <f>L44+L48</f>
        <v>714921.26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45535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20325.400000000023</v>
      </c>
      <c r="I9" s="9">
        <f>BS!I47+(BS!I46-BS!M48)</f>
        <v>40320.960000000021</v>
      </c>
      <c r="K9" s="13">
        <v>33415</v>
      </c>
      <c r="L9" s="13">
        <v>-8580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18851.860000000008</v>
      </c>
      <c r="I14" s="9">
        <f>(BS!M22+BS!M23)-(BS!I22+BS!I23)</f>
        <v>36019.030000000006</v>
      </c>
      <c r="K14" s="13">
        <v>-8000</v>
      </c>
      <c r="L14" s="13">
        <v>50784</v>
      </c>
    </row>
    <row r="15" spans="1:12" x14ac:dyDescent="0.25">
      <c r="A15" s="6" t="s">
        <v>29</v>
      </c>
      <c r="H15" s="9">
        <f>BS!K24-BS!I24</f>
        <v>-1598.9700000000012</v>
      </c>
      <c r="I15" s="9">
        <f>BS!M24-BS!I24</f>
        <v>-14621.730000000003</v>
      </c>
      <c r="K15" s="13">
        <v>-4000</v>
      </c>
      <c r="L15" s="13">
        <v>-5000</v>
      </c>
    </row>
    <row r="16" spans="1:12" x14ac:dyDescent="0.25">
      <c r="A16" s="6" t="s">
        <v>7</v>
      </c>
      <c r="H16" s="9">
        <f>BS!K25-BS!I25</f>
        <v>1702.8799999999992</v>
      </c>
      <c r="I16" s="9">
        <f>BS!M25-BS!I25</f>
        <v>-3358.6600000000008</v>
      </c>
      <c r="K16" s="13">
        <v>1600</v>
      </c>
      <c r="L16" s="13">
        <v>-12433</v>
      </c>
    </row>
    <row r="17" spans="1:12" x14ac:dyDescent="0.25">
      <c r="A17" s="6" t="s">
        <v>30</v>
      </c>
      <c r="H17" s="9">
        <f>BS!K26-BS!I26</f>
        <v>-20026.339999999997</v>
      </c>
      <c r="I17" s="9">
        <f>BS!M26-BS!I26</f>
        <v>5473.8700000000026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-1287.929999999993</v>
      </c>
      <c r="I18" s="9">
        <f>SUM(BS!M34-BS!I34)</f>
        <v>-11760.219999999994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-1676.25</v>
      </c>
      <c r="I19" s="9">
        <f>BS!I39-BS!M39</f>
        <v>-488.26999999999953</v>
      </c>
      <c r="K19" s="13">
        <v>1727</v>
      </c>
      <c r="L19" s="13">
        <v>21503</v>
      </c>
    </row>
    <row r="20" spans="1:12" x14ac:dyDescent="0.25">
      <c r="A20" s="6" t="s">
        <v>51</v>
      </c>
      <c r="H20" s="9">
        <f>(BS!I41+ BS!I42)-(BS!K41+BS!K42)</f>
        <v>5334.25</v>
      </c>
      <c r="I20" s="9">
        <f>(BS!I41+BS!I42)-(BS!M41+BS!M42)</f>
        <v>21157.5</v>
      </c>
      <c r="K20" s="13">
        <v>46000</v>
      </c>
      <c r="L20" s="13">
        <v>67972</v>
      </c>
    </row>
    <row r="21" spans="1:12" x14ac:dyDescent="0.25">
      <c r="A21" s="6" t="s">
        <v>52</v>
      </c>
      <c r="H21" s="9">
        <f>BS!I40-BS!K40</f>
        <v>3902.29</v>
      </c>
      <c r="I21" s="9">
        <f>BS!I40-BS!M40</f>
        <v>-4801.83</v>
      </c>
      <c r="K21" s="13">
        <v>400</v>
      </c>
      <c r="L21" s="13">
        <v>-5982</v>
      </c>
    </row>
    <row r="22" spans="1:12" x14ac:dyDescent="0.25">
      <c r="A22" s="6" t="s">
        <v>35</v>
      </c>
      <c r="H22" s="10">
        <f>BS!I43-BS!K43</f>
        <v>-40.699999999999818</v>
      </c>
      <c r="I22" s="10">
        <f>BS!I43-BS!M43</f>
        <v>569.59000000000015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25486.490000000038</v>
      </c>
      <c r="I23" s="9">
        <f>SUM(I9:I22)</f>
        <v>68732.24000000002</v>
      </c>
      <c r="K23" s="15">
        <v>71142</v>
      </c>
      <c r="L23" s="15">
        <v>139096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25486.490000000038</v>
      </c>
      <c r="I31" s="9">
        <f>I23+I26+I29</f>
        <v>65957.070000000036</v>
      </c>
      <c r="K31" s="15">
        <v>71142</v>
      </c>
      <c r="L31" s="15">
        <v>139096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417881.75</v>
      </c>
      <c r="I33" s="9">
        <f>BS!$M$21</f>
        <v>377411.02</v>
      </c>
      <c r="K33" s="13">
        <v>445365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443368.24000000005</v>
      </c>
      <c r="I35" s="9">
        <f>I31+I33</f>
        <v>443368.09000000008</v>
      </c>
      <c r="K35" s="15">
        <v>516507</v>
      </c>
      <c r="L35" s="15">
        <f>L31+L33</f>
        <v>522987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-0.2099999999627471</v>
      </c>
      <c r="I37" s="9">
        <f>I35-BS!I21</f>
        <v>-0.3599999999278225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2024-09-10T21:27:19Z</dcterms:modified>
</cp:coreProperties>
</file>