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5\01-2025\"/>
    </mc:Choice>
  </mc:AlternateContent>
  <xr:revisionPtr revIDLastSave="0" documentId="13_ncr:1_{A35E2BCA-118F-453B-A780-0EAFC3475248}" xr6:coauthVersionLast="47" xr6:coauthVersionMax="47" xr10:uidLastSave="{00000000-0000-0000-0000-000000000000}"/>
  <bookViews>
    <workbookView xWindow="372" yWindow="0" windowWidth="11808" windowHeight="12360" activeTab="1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BS!$E$1:$M$50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BS!$E$3:$L$51</definedName>
    <definedName name="Report" localSheetId="0">BS!$A$3:$L$51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J36" i="1" l="1"/>
  <c r="K36" i="1"/>
  <c r="L36" i="1"/>
  <c r="M36" i="1"/>
  <c r="K49" i="1"/>
  <c r="K45" i="1"/>
  <c r="K50" i="1" s="1"/>
  <c r="K32" i="1"/>
  <c r="K21" i="1"/>
  <c r="K27" i="1" s="1"/>
  <c r="M49" i="1" l="1"/>
  <c r="M45" i="1"/>
  <c r="M32" i="1"/>
  <c r="M21" i="1"/>
  <c r="M27" i="1" s="1"/>
  <c r="M50" i="1" l="1"/>
  <c r="I21" i="1"/>
  <c r="I27" i="1" l="1"/>
  <c r="I36" i="1" s="1"/>
  <c r="J27" i="1" l="1"/>
  <c r="J32" i="1" l="1"/>
  <c r="J45" i="1"/>
  <c r="J50" i="1" s="1"/>
  <c r="I45" i="1" l="1"/>
  <c r="I32" i="1" l="1"/>
  <c r="I49" i="1"/>
  <c r="I50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K13" authorId="1" shapeId="0" xr:uid="{69AF6498-9A4C-4CD0-9E1C-4E9126DAEDC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1" shapeId="0" xr:uid="{877C1DAA-602B-4464-8BD0-D8D07FFFD1D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1" shapeId="0" xr:uid="{902C6611-AE38-44B8-A192-AB9BC0873D9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3BC1C2CC-5EB9-45FC-BA9F-C0EE05EAD9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A58BDF72-7BFB-4CCE-B077-B439A82597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D1F0EE5F-66F0-4228-B951-2C11E75D48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0" shapeId="0" xr:uid="{1B75A038-5A42-411C-87FF-3C1A7F3DA74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0" shapeId="0" xr:uid="{665B31F3-721F-4E3C-BEF6-99BB39C12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0B8DEB25-3542-4554-942F-4073A541CE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0" shapeId="0" xr:uid="{532F01EF-065D-4DBF-8837-7880662EF81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0" shapeId="0" xr:uid="{B580A399-0322-4D8E-8802-02CE357C55E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1EE0F8D0-1E4E-4C54-9CB2-077D560EA6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35" authorId="2" shapeId="0" xr:uid="{D8B0C7CA-C1B8-480A-BC5E-D85EA927207D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($68,236)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C4C9AF71-2D02-499A-A902-E518D3D94DC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13529294-A365-405C-AE73-38DE9B76BB8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41" authorId="1" shapeId="0" xr:uid="{28FD67FD-6334-4293-BDCB-F3742A08D4E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<sst xmlns="http://schemas.openxmlformats.org/spreadsheetml/2006/main" count="80" uniqueCount="72">
  <si>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</si>
  <si>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</si>
  <si>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</si>
  <si>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</si>
  <si>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</si>
  <si>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</si>
  <si>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</si>
  <si>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</si>
  <si>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</si>
  <si>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</si>
  <si>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</si>
  <si>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</si>
  <si>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</si>
  <si>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</si>
  <si>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</si>
  <si>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</si>
  <si>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</si>
  <si>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</si>
  <si>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</si>
  <si>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</si>
  <si>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</si>
  <si>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</si>
  <si>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</si>
  <si>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</si>
  <si>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</si>
  <si>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</si>
  <si>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</si>
  <si>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</si>
  <si>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</si>
  <si>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</si>
  <si>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</si>
  <si>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</si>
  <si>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</si>
  <si>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</si>
  <si>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</si>
  <si>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</si>
  <si>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</si>
  <si>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</si>
  <si>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</si>
  <si>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</si>
  <si>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</si>
  <si>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</si>
  <si>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</si>
  <si>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</si>
  <si>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</si>
  <si>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</si>
  <si>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</si>
  <si>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</si>
  <si>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</si>
  <si>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</si>
  <si>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</si>
  <si>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</si>
  <si>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</si>
  <si>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</si>
  <si>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</si>
  <si>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</si>
  <si>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</si>
  <si>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</si>
  <si>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</si>
  <si>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</si>
  <si>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</si>
  <si>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</si>
  <si>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</si>
  <si>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</si>
  <si>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</si>
  <si>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</si>
  <si>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</si>
  <si>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</si>
  <si>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 xml:space="preserve"> -   </t>
  </si>
  <si>
    <t>Other Assets - Rent deposit</t>
  </si>
  <si>
    <t>Other Assets - Endowment Fund</t>
  </si>
  <si>
    <t>Money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</si>
</sst>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  <xf numFmtId="166" fontId="1" fillId="0" borderId="0" xfId="1" applyNumberFormat="1" applyFont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2"/>
  <sheetViews>
    <sheetView topLeftCell="E1" zoomScale="85" zoomScaleNormal="85" workbookViewId="0">
      <selection activeCell="I49" sqref="I49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2" t="s">
        <v>24</v>
      </c>
      <c r="F3" s="43"/>
      <c r="G3" s="43"/>
      <c r="H3" s="43"/>
      <c r="I3" s="43"/>
      <c r="J3" s="43"/>
      <c r="K3" s="43"/>
      <c r="L3" s="43"/>
    </row>
    <row r="4" spans="5:13" x14ac:dyDescent="0.25">
      <c r="E4" s="42" t="s">
        <v>0</v>
      </c>
      <c r="F4" s="43"/>
      <c r="G4" s="43"/>
      <c r="H4" s="43"/>
      <c r="I4" s="43"/>
      <c r="J4" s="43"/>
      <c r="K4" s="43"/>
      <c r="L4" s="43"/>
    </row>
    <row r="5" spans="5:13" x14ac:dyDescent="0.25">
      <c r="E5" s="42"/>
      <c r="F5" s="43"/>
      <c r="G5" s="43"/>
      <c r="H5" s="43"/>
      <c r="I5" s="43"/>
      <c r="J5" s="43"/>
      <c r="K5" s="43"/>
      <c r="L5" s="43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4">
        <v>45688</v>
      </c>
      <c r="J8" s="45"/>
      <c r="K8" s="45"/>
      <c r="L8" s="46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15694.12</v>
      </c>
      <c r="J12" s="25">
        <v>6000</v>
      </c>
      <c r="K12" s="25">
        <v>16583.59</v>
      </c>
      <c r="L12" s="25">
        <v>9987</v>
      </c>
      <c r="M12" s="25">
        <v>16583.59</v>
      </c>
    </row>
    <row r="13" spans="5:13" x14ac:dyDescent="0.25">
      <c r="F13" s="3"/>
      <c r="G13" s="24"/>
      <c r="H13" s="3" t="s">
        <v>71</v>
      </c>
      <c r="I13" s="25">
        <v>110165.24</v>
      </c>
      <c r="J13" s="25">
        <v>110200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66</v>
      </c>
      <c r="I14" s="25">
        <v>32728.17</v>
      </c>
      <c r="J14" s="25">
        <v>8000</v>
      </c>
      <c r="K14" s="25">
        <v>40343.4</v>
      </c>
      <c r="L14" s="25">
        <v>8476</v>
      </c>
      <c r="M14" s="25">
        <v>40343.4</v>
      </c>
    </row>
    <row r="15" spans="5:13" x14ac:dyDescent="0.25">
      <c r="F15" s="3"/>
      <c r="G15" s="24"/>
      <c r="H15" s="3" t="s">
        <v>61</v>
      </c>
      <c r="I15" s="25">
        <v>4437.7700000000004</v>
      </c>
      <c r="J15" s="25">
        <v>4438</v>
      </c>
      <c r="K15" s="25">
        <v>4437.7700000000004</v>
      </c>
      <c r="L15" s="25">
        <v>4438</v>
      </c>
      <c r="M15" s="25">
        <v>4437.7700000000004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45165.3</v>
      </c>
      <c r="J17" s="25">
        <v>46000</v>
      </c>
      <c r="K17" s="25">
        <v>45327.32</v>
      </c>
      <c r="L17" s="25">
        <v>40865</v>
      </c>
      <c r="M17" s="25">
        <v>45327.32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6104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9000</v>
      </c>
      <c r="J19" s="25">
        <v>9000</v>
      </c>
      <c r="K19" s="25">
        <v>10500</v>
      </c>
      <c r="L19" s="25">
        <v>27000</v>
      </c>
      <c r="M19" s="25">
        <v>10500</v>
      </c>
    </row>
    <row r="20" spans="5:13" ht="15" x14ac:dyDescent="0.4">
      <c r="F20" s="3"/>
      <c r="G20" s="24"/>
      <c r="H20" s="3" t="s">
        <v>26</v>
      </c>
      <c r="I20" s="26">
        <v>245721.47</v>
      </c>
      <c r="J20" s="26">
        <v>281259</v>
      </c>
      <c r="K20" s="26">
        <v>245575.63</v>
      </c>
      <c r="L20" s="26">
        <v>188956</v>
      </c>
      <c r="M20" s="26">
        <v>245575.63</v>
      </c>
    </row>
    <row r="21" spans="5:13" x14ac:dyDescent="0.25">
      <c r="F21" s="3"/>
      <c r="G21" s="24"/>
      <c r="H21" s="3" t="s">
        <v>27</v>
      </c>
      <c r="I21" s="25">
        <f>SUM(I12:I20)</f>
        <v>470736.43999999994</v>
      </c>
      <c r="J21" s="25">
        <v>472722</v>
      </c>
      <c r="K21" s="25">
        <f>SUM(K12:K20)</f>
        <v>470592.07999999996</v>
      </c>
      <c r="L21" s="25">
        <v>387546</v>
      </c>
      <c r="M21" s="25">
        <f>SUM(M12:M20)</f>
        <v>470592.07999999996</v>
      </c>
    </row>
    <row r="22" spans="5:13" x14ac:dyDescent="0.25">
      <c r="E22" s="27"/>
      <c r="F22" s="3"/>
      <c r="G22" s="24" t="s">
        <v>32</v>
      </c>
      <c r="H22" s="3"/>
      <c r="I22" s="25">
        <v>0</v>
      </c>
      <c r="J22" s="25">
        <v>0</v>
      </c>
      <c r="K22" s="25">
        <v>0</v>
      </c>
      <c r="L22" s="25" t="s">
        <v>68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70302.320000000007</v>
      </c>
      <c r="J23" s="25">
        <v>46153</v>
      </c>
      <c r="K23" s="25">
        <v>58840.12</v>
      </c>
      <c r="L23" s="25">
        <v>78978</v>
      </c>
      <c r="M23" s="25">
        <v>58840.12</v>
      </c>
    </row>
    <row r="24" spans="5:13" x14ac:dyDescent="0.25">
      <c r="E24" s="27"/>
      <c r="F24" s="3"/>
      <c r="G24" s="24" t="s">
        <v>28</v>
      </c>
      <c r="H24" s="3"/>
      <c r="I24" s="25">
        <v>37713.81</v>
      </c>
      <c r="J24" s="25">
        <v>26169</v>
      </c>
      <c r="K24" s="25">
        <v>37143.129999999997</v>
      </c>
      <c r="L24" s="25">
        <v>25450</v>
      </c>
      <c r="M24" s="25">
        <v>37143.129999999997</v>
      </c>
    </row>
    <row r="25" spans="5:13" x14ac:dyDescent="0.25">
      <c r="F25" s="3"/>
      <c r="G25" s="24" t="s">
        <v>7</v>
      </c>
      <c r="H25" s="3"/>
      <c r="I25" s="25">
        <v>1877.62</v>
      </c>
      <c r="J25" s="25">
        <v>4000</v>
      </c>
      <c r="K25" s="25">
        <v>1995.74</v>
      </c>
      <c r="L25" s="25">
        <v>5581</v>
      </c>
      <c r="M25" s="25">
        <v>1995.74</v>
      </c>
    </row>
    <row r="26" spans="5:13" x14ac:dyDescent="0.25">
      <c r="F26" s="3"/>
      <c r="G26" s="24" t="s">
        <v>29</v>
      </c>
      <c r="H26" s="3"/>
      <c r="I26" s="25">
        <v>7473.16</v>
      </c>
      <c r="J26" s="38">
        <v>0</v>
      </c>
      <c r="K26" s="25">
        <v>34856.67</v>
      </c>
      <c r="L26" s="25">
        <v>619</v>
      </c>
      <c r="M26" s="25">
        <v>34856.67</v>
      </c>
    </row>
    <row r="27" spans="5:13" x14ac:dyDescent="0.25">
      <c r="G27" s="17" t="s">
        <v>8</v>
      </c>
      <c r="H27" s="17"/>
      <c r="I27" s="28">
        <f>SUM(I21:I26)</f>
        <v>588103.35000000009</v>
      </c>
      <c r="J27" s="29">
        <f>SUM(J21:J26)</f>
        <v>549044</v>
      </c>
      <c r="K27" s="28">
        <f>SUM(K21:K26)</f>
        <v>603427.74</v>
      </c>
      <c r="L27" s="28">
        <v>498173</v>
      </c>
      <c r="M27" s="28">
        <f>SUM(M21:M26)</f>
        <v>603427.74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153901.31</v>
      </c>
      <c r="J30" s="25">
        <v>153901</v>
      </c>
      <c r="K30" s="25">
        <v>153901.31</v>
      </c>
      <c r="L30" s="25">
        <v>148607</v>
      </c>
      <c r="M30" s="25">
        <v>153901.31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-15236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138443.10999999999</v>
      </c>
      <c r="J32" s="32">
        <f t="shared" ref="J32" si="0">SUM(J30:J31)</f>
        <v>138443</v>
      </c>
      <c r="K32" s="31">
        <f>SUM(K30:K31)</f>
        <v>138443.10999999999</v>
      </c>
      <c r="L32" s="31">
        <v>133371</v>
      </c>
      <c r="M32" s="31">
        <f>SUM(M30:M31)</f>
        <v>138443.10999999999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s="5" customFormat="1" ht="15" customHeight="1" x14ac:dyDescent="0.25">
      <c r="G34" s="24" t="s">
        <v>69</v>
      </c>
      <c r="H34" s="3"/>
      <c r="I34" s="49">
        <v>280</v>
      </c>
      <c r="J34" s="49">
        <v>280</v>
      </c>
      <c r="K34" s="49">
        <v>280</v>
      </c>
      <c r="L34" s="49">
        <v>280</v>
      </c>
      <c r="M34" s="49">
        <v>280</v>
      </c>
    </row>
    <row r="35" spans="6:13" ht="15" customHeight="1" x14ac:dyDescent="0.25">
      <c r="F35" s="3"/>
      <c r="G35" s="24" t="s">
        <v>70</v>
      </c>
      <c r="H35" s="34"/>
      <c r="I35" s="41">
        <v>69385.36</v>
      </c>
      <c r="J35" s="25">
        <v>69000</v>
      </c>
      <c r="K35" s="41">
        <v>68236</v>
      </c>
      <c r="L35" s="41">
        <v>56012</v>
      </c>
      <c r="M35" s="41">
        <v>68236</v>
      </c>
    </row>
    <row r="36" spans="6:13" ht="13.8" thickBot="1" x14ac:dyDescent="0.3">
      <c r="G36" s="17" t="s">
        <v>13</v>
      </c>
      <c r="H36" s="17"/>
      <c r="I36" s="35">
        <f>I27+I32+I34+I35</f>
        <v>796211.82000000007</v>
      </c>
      <c r="J36" s="35">
        <f t="shared" ref="J36:M36" si="1">J27+J32+J34+J35</f>
        <v>756767</v>
      </c>
      <c r="K36" s="35">
        <f t="shared" si="1"/>
        <v>810386.85</v>
      </c>
      <c r="L36" s="35">
        <f t="shared" si="1"/>
        <v>687836</v>
      </c>
      <c r="M36" s="35">
        <f t="shared" si="1"/>
        <v>810386.85</v>
      </c>
    </row>
    <row r="37" spans="6:13" ht="13.8" thickTop="1" x14ac:dyDescent="0.25">
      <c r="F37" s="3"/>
      <c r="G37" s="3"/>
      <c r="H37" s="3"/>
      <c r="I37" s="18"/>
      <c r="J37" s="39"/>
      <c r="K37" s="18"/>
      <c r="L37" s="18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10706.2</v>
      </c>
      <c r="J40" s="25">
        <v>24338</v>
      </c>
      <c r="K40" s="25">
        <v>8281.74</v>
      </c>
      <c r="L40" s="25">
        <v>6057</v>
      </c>
      <c r="M40" s="25">
        <v>8281.74</v>
      </c>
    </row>
    <row r="41" spans="6:13" x14ac:dyDescent="0.25">
      <c r="G41" s="24" t="s">
        <v>31</v>
      </c>
      <c r="H41" s="3"/>
      <c r="I41" s="25">
        <v>32728.17</v>
      </c>
      <c r="J41" s="25">
        <v>8000</v>
      </c>
      <c r="K41" s="25">
        <v>40343.4</v>
      </c>
      <c r="L41" s="25">
        <v>8476</v>
      </c>
      <c r="M41" s="25">
        <v>40343.4</v>
      </c>
    </row>
    <row r="42" spans="6:13" x14ac:dyDescent="0.25">
      <c r="G42" s="24" t="s">
        <v>60</v>
      </c>
      <c r="H42" s="3"/>
      <c r="I42" s="25">
        <v>15694.12</v>
      </c>
      <c r="J42" s="25">
        <v>6000</v>
      </c>
      <c r="K42" s="25">
        <v>16583.59</v>
      </c>
      <c r="L42" s="25">
        <v>9987</v>
      </c>
      <c r="M42" s="25">
        <v>16583.59</v>
      </c>
    </row>
    <row r="43" spans="6:13" x14ac:dyDescent="0.25">
      <c r="G43" s="24" t="s">
        <v>59</v>
      </c>
      <c r="H43" s="3"/>
      <c r="I43" s="25">
        <v>11381.11</v>
      </c>
      <c r="J43" s="25">
        <v>5000</v>
      </c>
      <c r="K43" s="25">
        <v>-221.89</v>
      </c>
      <c r="L43" s="25">
        <v>11330</v>
      </c>
      <c r="M43" s="25">
        <v>-221.89</v>
      </c>
    </row>
    <row r="44" spans="6:13" x14ac:dyDescent="0.25">
      <c r="G44" s="24" t="s">
        <v>63</v>
      </c>
      <c r="H44" s="3"/>
      <c r="I44" s="25">
        <v>5546.26</v>
      </c>
      <c r="J44" s="25">
        <v>4000</v>
      </c>
      <c r="K44" s="25">
        <v>5093.4799999999996</v>
      </c>
      <c r="L44" s="25">
        <v>4504</v>
      </c>
      <c r="M44" s="25">
        <v>5093.4799999999996</v>
      </c>
    </row>
    <row r="45" spans="6:13" x14ac:dyDescent="0.25">
      <c r="G45" s="17" t="s">
        <v>17</v>
      </c>
      <c r="H45" s="17"/>
      <c r="I45" s="31">
        <f>SUM(I40:I44)</f>
        <v>76055.86</v>
      </c>
      <c r="J45" s="32">
        <f t="shared" ref="J45" si="2">SUM(J40:J44)</f>
        <v>47338</v>
      </c>
      <c r="K45" s="31">
        <f>SUM(K40:K44)</f>
        <v>70080.319999999992</v>
      </c>
      <c r="L45" s="31">
        <v>40354</v>
      </c>
      <c r="M45" s="31">
        <f>SUM(M40:M44)</f>
        <v>70080.319999999992</v>
      </c>
    </row>
    <row r="46" spans="6:13" x14ac:dyDescent="0.25">
      <c r="F46" s="17"/>
      <c r="G46" s="17" t="s">
        <v>18</v>
      </c>
      <c r="H46" s="17"/>
      <c r="I46" s="18"/>
      <c r="J46" s="39"/>
      <c r="K46" s="18"/>
      <c r="L46" s="18"/>
      <c r="M46" s="18"/>
    </row>
    <row r="47" spans="6:13" x14ac:dyDescent="0.25">
      <c r="G47" s="24" t="s">
        <v>36</v>
      </c>
      <c r="H47" s="3"/>
      <c r="I47" s="25">
        <v>740323</v>
      </c>
      <c r="J47" s="25">
        <v>740306</v>
      </c>
      <c r="K47" s="25">
        <v>668428</v>
      </c>
      <c r="L47" s="25">
        <v>668672</v>
      </c>
      <c r="M47" s="25">
        <v>668428</v>
      </c>
    </row>
    <row r="48" spans="6:13" x14ac:dyDescent="0.25">
      <c r="F48" s="5"/>
      <c r="G48" s="24" t="s">
        <v>19</v>
      </c>
      <c r="H48" s="3"/>
      <c r="I48" s="25">
        <v>-20167.009999999998</v>
      </c>
      <c r="J48" s="25">
        <v>-30879</v>
      </c>
      <c r="K48" s="25">
        <v>71878</v>
      </c>
      <c r="L48" s="25">
        <v>-21189</v>
      </c>
      <c r="M48" s="25">
        <v>71878</v>
      </c>
    </row>
    <row r="49" spans="6:13" x14ac:dyDescent="0.25">
      <c r="F49" s="17"/>
      <c r="G49" s="17" t="s">
        <v>20</v>
      </c>
      <c r="H49" s="17"/>
      <c r="I49" s="28">
        <f>SUM(I47:I48)</f>
        <v>720155.99</v>
      </c>
      <c r="J49" s="29">
        <v>709427</v>
      </c>
      <c r="K49" s="28">
        <f>SUM(K47:K48)</f>
        <v>740306</v>
      </c>
      <c r="L49" s="28">
        <v>647482</v>
      </c>
      <c r="M49" s="28">
        <f>SUM(M47:M48)</f>
        <v>740306</v>
      </c>
    </row>
    <row r="50" spans="6:13" ht="13.8" thickBot="1" x14ac:dyDescent="0.3">
      <c r="F50" s="17"/>
      <c r="G50" s="17" t="s">
        <v>21</v>
      </c>
      <c r="H50" s="17"/>
      <c r="I50" s="35">
        <f>I45+I49</f>
        <v>796211.85</v>
      </c>
      <c r="J50" s="36">
        <f>J45+J49</f>
        <v>756765</v>
      </c>
      <c r="K50" s="35">
        <f>K45+K49</f>
        <v>810386.32</v>
      </c>
      <c r="L50" s="35">
        <v>687836</v>
      </c>
      <c r="M50" s="35">
        <f>M45+M49</f>
        <v>810386.32</v>
      </c>
    </row>
    <row r="51" spans="6:13" ht="13.8" thickTop="1" x14ac:dyDescent="0.25">
      <c r="F51" s="17"/>
      <c r="G51" s="17"/>
      <c r="H51" s="17"/>
      <c r="I51" s="17"/>
      <c r="J51" s="18"/>
    </row>
    <row r="52" spans="6:13" x14ac:dyDescent="0.25">
      <c r="K52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abSelected="1" topLeftCell="A3" zoomScale="85" zoomScaleNormal="85" workbookViewId="0">
      <selection activeCell="L34" sqref="L34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2" t="s">
        <v>24</v>
      </c>
      <c r="B3" s="43"/>
      <c r="C3" s="43"/>
      <c r="D3" s="43"/>
      <c r="E3" s="43"/>
      <c r="F3" s="43"/>
      <c r="G3" s="43"/>
      <c r="H3" s="43"/>
      <c r="I3" s="8"/>
    </row>
    <row r="4" spans="1:12" x14ac:dyDescent="0.25">
      <c r="A4" s="42" t="s">
        <v>37</v>
      </c>
      <c r="B4" s="43"/>
      <c r="C4" s="43"/>
      <c r="D4" s="43"/>
      <c r="E4" s="43"/>
      <c r="F4" s="43"/>
      <c r="G4" s="43"/>
      <c r="H4" s="43"/>
      <c r="I4" s="8"/>
    </row>
    <row r="5" spans="1:12" x14ac:dyDescent="0.25">
      <c r="A5" s="47">
        <v>45688</v>
      </c>
      <c r="B5" s="47"/>
      <c r="C5" s="47"/>
      <c r="D5" s="47"/>
      <c r="E5" s="47"/>
      <c r="F5" s="47"/>
      <c r="G5" s="47"/>
      <c r="H5" s="47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7" t="s">
        <v>2</v>
      </c>
      <c r="I6" s="47"/>
      <c r="K6" s="48" t="s">
        <v>4</v>
      </c>
      <c r="L6" s="48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BS!I49-BS!K49</f>
        <v>-20150.010000000009</v>
      </c>
      <c r="I9" s="9">
        <f>BS!I48+(BS!I47-BS!M49)</f>
        <v>-20150.009999999998</v>
      </c>
      <c r="K9" s="13">
        <v>-30879</v>
      </c>
      <c r="L9" s="13">
        <v>-30879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-11462.200000000004</v>
      </c>
      <c r="I14" s="9">
        <f>(BS!M22+BS!M23)-(BS!I22+BS!I23)</f>
        <v>-11462.200000000004</v>
      </c>
      <c r="K14" s="13">
        <v>12687</v>
      </c>
      <c r="L14" s="13">
        <v>12687</v>
      </c>
    </row>
    <row r="15" spans="1:12" x14ac:dyDescent="0.25">
      <c r="A15" s="6" t="s">
        <v>28</v>
      </c>
      <c r="H15" s="9">
        <f>BS!K24-BS!I24</f>
        <v>-570.68000000000029</v>
      </c>
      <c r="I15" s="9">
        <f>BS!M24-BS!I24</f>
        <v>-570.68000000000029</v>
      </c>
      <c r="K15" s="13">
        <v>10974</v>
      </c>
      <c r="L15" s="13">
        <v>10974</v>
      </c>
    </row>
    <row r="16" spans="1:12" x14ac:dyDescent="0.25">
      <c r="A16" s="6" t="s">
        <v>7</v>
      </c>
      <c r="H16" s="9">
        <f>BS!K25-BS!I25</f>
        <v>118.12000000000012</v>
      </c>
      <c r="I16" s="9">
        <f>BS!M25-BS!I25</f>
        <v>118.12000000000012</v>
      </c>
      <c r="K16" s="13">
        <v>-2004</v>
      </c>
      <c r="L16" s="13">
        <v>-2004</v>
      </c>
    </row>
    <row r="17" spans="1:12" x14ac:dyDescent="0.25">
      <c r="A17" s="6" t="s">
        <v>29</v>
      </c>
      <c r="H17" s="9">
        <f>BS!K26-BS!I26</f>
        <v>27383.51</v>
      </c>
      <c r="I17" s="9">
        <f>BS!M26-BS!I26</f>
        <v>27383.51</v>
      </c>
      <c r="K17" s="13">
        <v>34857</v>
      </c>
      <c r="L17" s="13">
        <v>34857</v>
      </c>
    </row>
    <row r="18" spans="1:12" x14ac:dyDescent="0.25">
      <c r="A18" s="6" t="s">
        <v>30</v>
      </c>
      <c r="H18" s="9">
        <f>SUM(BS!K35-BS!I35)</f>
        <v>-1149.3600000000006</v>
      </c>
      <c r="I18" s="9">
        <f>SUM(BS!M35-BS!I35)</f>
        <v>-1149.3600000000006</v>
      </c>
      <c r="K18" s="13">
        <v>-764</v>
      </c>
      <c r="L18" s="13">
        <v>-764</v>
      </c>
    </row>
    <row r="19" spans="1:12" x14ac:dyDescent="0.25">
      <c r="A19" s="6" t="s">
        <v>44</v>
      </c>
      <c r="H19" s="9">
        <f>BS!I40-BS!K40</f>
        <v>2424.4600000000009</v>
      </c>
      <c r="I19" s="9">
        <f>BS!I40-BS!M40</f>
        <v>2424.4600000000009</v>
      </c>
      <c r="K19" s="13">
        <v>16056</v>
      </c>
      <c r="L19" s="13">
        <v>16056</v>
      </c>
    </row>
    <row r="20" spans="1:12" x14ac:dyDescent="0.25">
      <c r="A20" s="6" t="s">
        <v>50</v>
      </c>
      <c r="H20" s="9">
        <f>(BS!I42+ BS!I43)-(BS!K42+BS!K43)</f>
        <v>10713.530000000002</v>
      </c>
      <c r="I20" s="9">
        <f>(BS!I42+BS!I43)-(BS!M42+BS!M43)</f>
        <v>10713.530000000002</v>
      </c>
      <c r="K20" s="13">
        <v>-5362</v>
      </c>
      <c r="L20" s="13">
        <v>-5362</v>
      </c>
    </row>
    <row r="21" spans="1:12" x14ac:dyDescent="0.25">
      <c r="A21" s="6" t="s">
        <v>51</v>
      </c>
      <c r="H21" s="9">
        <f>BS!I41-BS!K41</f>
        <v>-7615.2300000000032</v>
      </c>
      <c r="I21" s="9">
        <f>BS!I41-BS!M41</f>
        <v>-7615.2300000000032</v>
      </c>
      <c r="K21" s="13">
        <v>-32343</v>
      </c>
      <c r="L21" s="13">
        <v>-32343</v>
      </c>
    </row>
    <row r="22" spans="1:12" x14ac:dyDescent="0.25">
      <c r="A22" s="6" t="s">
        <v>34</v>
      </c>
      <c r="H22" s="10">
        <f>BS!I44-BS!K44</f>
        <v>452.78000000000065</v>
      </c>
      <c r="I22" s="10">
        <f>BS!I44-BS!M44</f>
        <v>452.78000000000065</v>
      </c>
      <c r="K22" s="13">
        <v>-1093</v>
      </c>
      <c r="L22" s="13">
        <v>-1093</v>
      </c>
    </row>
    <row r="23" spans="1:12" x14ac:dyDescent="0.25">
      <c r="A23" s="4" t="s">
        <v>45</v>
      </c>
      <c r="H23" s="9">
        <f>SUM(H9:H22)</f>
        <v>144.9199999999837</v>
      </c>
      <c r="I23" s="9">
        <f>SUM(I9:I22)</f>
        <v>144.91999999999462</v>
      </c>
      <c r="K23" s="15">
        <v>2129</v>
      </c>
      <c r="L23" s="15">
        <v>2129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0</v>
      </c>
      <c r="I26" s="9">
        <f>BS!M30-BS!I30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144.9199999999837</v>
      </c>
      <c r="I31" s="9">
        <f>I23+I26+I29</f>
        <v>144.91999999999462</v>
      </c>
      <c r="K31" s="15">
        <v>2129</v>
      </c>
      <c r="L31" s="15">
        <v>2129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470592.07999999996</v>
      </c>
      <c r="I33" s="9">
        <f>BS!$M$21</f>
        <v>470592.07999999996</v>
      </c>
      <c r="K33" s="13">
        <v>470593</v>
      </c>
      <c r="L33" s="13">
        <v>470593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470736.99999999994</v>
      </c>
      <c r="I35" s="9">
        <f>I31+I33</f>
        <v>470736.99999999994</v>
      </c>
      <c r="K35" s="15">
        <v>472722</v>
      </c>
      <c r="L35" s="15">
        <f>L31+L33</f>
        <v>472722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0.55999999999767169</v>
      </c>
      <c r="I37" s="9">
        <f>I35-BS!I21</f>
        <v>0.55999999999767169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2025-02-07T00:36:01Z</dcterms:modified>
</cp:coreProperties>
</file>