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2-2024\"/>
    </mc:Choice>
  </mc:AlternateContent>
  <xr:revisionPtr revIDLastSave="0" documentId="13_ncr:1_{6CB85C9D-9B98-49C3-8283-0459FDAE11A0}" xr6:coauthVersionLast="47" xr6:coauthVersionMax="47" xr10:uidLastSave="{00000000-0000-0000-0000-000000000000}"/>
  <bookViews>
    <workbookView xWindow="192" yWindow="0" windowWidth="11160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/>
  <c r="K49" i="1" s="1"/>
  <c r="K44" i="1"/>
  <c r="K32" i="1"/>
  <c r="K27" i="1"/>
  <c r="K35" i="1" s="1"/>
  <c r="K21" i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EF8177BF-4F86-4524-8DF7-FDFC3B7CF31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47BB726D-8BE1-470A-AE0C-FEF9EEE6EE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F5EE462D-6F66-438E-A06E-FDB81593CF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060986A8-9990-4150-957F-3C21A91DE10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09FA6F96-F466-416C-9473-9F81F8110C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0E65A22A-3052-4CAE-AC7A-1D739ECE268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B4052473-E464-4FF0-9EFE-C843D58216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5A9F29B0-5695-4A6B-BF4D-E5455648723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($68,236)</t>
        </r>
      </text>
    </comment>
    <comment ref="K34" authorId="2" shapeId="0" xr:uid="{F923058C-8B2D-4BD2-B450-6894DCBD0E3B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($68,641)</t>
        </r>
      </text>
    </comment>
    <comment ref="L34" authorId="2" shapeId="0" xr:uid="{7D6B556E-5740-499A-B4B7-9AD84173EA0E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0" authorId="0" shapeId="0" xr:uid="{40F28953-4494-4FC1-946A-09D8904FCA3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0" authorId="0" shapeId="0" xr:uid="{53535061-66DE-4972-980A-71A2AAF9E90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95998926-A09B-40EA-BE5B-DA5002C0ED3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<sst xmlns="http://schemas.openxmlformats.org/spreadsheetml/2006/main" count="78" uniqueCount="69">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</sst>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7" zoomScale="85" zoomScaleNormal="85" workbookViewId="0">
      <selection activeCell="L38" sqref="L3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2" t="s">
        <v>24</v>
      </c>
      <c r="F3" s="43"/>
      <c r="G3" s="43"/>
      <c r="H3" s="43"/>
      <c r="I3" s="43"/>
      <c r="J3" s="43"/>
      <c r="K3" s="43"/>
      <c r="L3" s="43"/>
    </row>
    <row r="4" spans="5:13" x14ac:dyDescent="0.25">
      <c r="E4" s="42" t="s">
        <v>0</v>
      </c>
      <c r="F4" s="43"/>
      <c r="G4" s="43"/>
      <c r="H4" s="43"/>
      <c r="I4" s="43"/>
      <c r="J4" s="43"/>
      <c r="K4" s="43"/>
      <c r="L4" s="43"/>
    </row>
    <row r="5" spans="5:13" x14ac:dyDescent="0.25">
      <c r="E5" s="42"/>
      <c r="F5" s="43"/>
      <c r="G5" s="43"/>
      <c r="H5" s="43"/>
      <c r="I5" s="43"/>
      <c r="J5" s="43"/>
      <c r="K5" s="43"/>
      <c r="L5" s="43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4">
        <v>45657</v>
      </c>
      <c r="J8" s="45"/>
      <c r="K8" s="45"/>
      <c r="L8" s="46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16583.59</v>
      </c>
      <c r="J12" s="25">
        <v>6000</v>
      </c>
      <c r="K12" s="25">
        <v>6944.91</v>
      </c>
      <c r="L12" s="25">
        <v>10012.65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40343.4</v>
      </c>
      <c r="J14" s="25">
        <v>40000</v>
      </c>
      <c r="K14" s="25">
        <v>28658.54</v>
      </c>
      <c r="L14" s="25">
        <v>13681.66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4438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45327.32</v>
      </c>
      <c r="J17" s="25">
        <v>67464</v>
      </c>
      <c r="K17" s="25">
        <v>45269.77</v>
      </c>
      <c r="L17" s="25">
        <v>43426.400000000001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6103.87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10500</v>
      </c>
      <c r="J19" s="25">
        <v>10500</v>
      </c>
      <c r="K19" s="25">
        <v>12000</v>
      </c>
      <c r="L19" s="25">
        <v>28500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245575.63</v>
      </c>
      <c r="J20" s="26">
        <v>252883</v>
      </c>
      <c r="K20" s="26">
        <v>237663</v>
      </c>
      <c r="L20" s="26">
        <v>169527.44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470592.07999999996</v>
      </c>
      <c r="J21" s="25">
        <v>488110</v>
      </c>
      <c r="K21" s="25">
        <f>SUM(K12:K20)</f>
        <v>442799.08999999997</v>
      </c>
      <c r="L21" s="25">
        <f>SUM(L12:L20)</f>
        <v>377411.02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0</v>
      </c>
      <c r="J22" s="25">
        <v>0</v>
      </c>
      <c r="K22" s="25">
        <v>0</v>
      </c>
      <c r="L22" s="25">
        <v>0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58840.12</v>
      </c>
      <c r="J23" s="25">
        <v>34146</v>
      </c>
      <c r="K23" s="25">
        <v>36872.14</v>
      </c>
      <c r="L23" s="25">
        <v>73929.91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37143.129999999997</v>
      </c>
      <c r="J24" s="25">
        <v>25169</v>
      </c>
      <c r="K24" s="25">
        <v>36982.959999999999</v>
      </c>
      <c r="L24" s="25">
        <v>25169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1995.74</v>
      </c>
      <c r="J25" s="25">
        <v>13000</v>
      </c>
      <c r="K25" s="25">
        <v>3757.51</v>
      </c>
      <c r="L25" s="25">
        <v>6566.62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34856.67</v>
      </c>
      <c r="J26" s="38">
        <v>0</v>
      </c>
      <c r="K26" s="25">
        <v>9231.6</v>
      </c>
      <c r="L26" s="25">
        <v>29381.63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603427.74</v>
      </c>
      <c r="J27" s="29">
        <f>SUM(J21:J26)</f>
        <v>560425</v>
      </c>
      <c r="K27" s="28">
        <f>SUM(K21:K26)</f>
        <v>529643.30000000005</v>
      </c>
      <c r="L27" s="28">
        <f>SUM(L21:L26)</f>
        <v>512458.18000000005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153901.31</v>
      </c>
      <c r="J30" s="25">
        <v>148607</v>
      </c>
      <c r="K30" s="25">
        <v>151382.21</v>
      </c>
      <c r="L30" s="25">
        <v>148607.04000000001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138443.10999999999</v>
      </c>
      <c r="J32" s="32">
        <f t="shared" ref="J32" si="0">SUM(J30:J31)</f>
        <v>133371</v>
      </c>
      <c r="K32" s="31">
        <f>SUM(K30:K31)</f>
        <v>135924.00999999998</v>
      </c>
      <c r="L32" s="31">
        <f>SUM(L30:L31)</f>
        <v>133370.84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ht="15" customHeight="1" x14ac:dyDescent="0.25">
      <c r="F34" s="3"/>
      <c r="G34" s="24" t="s">
        <v>31</v>
      </c>
      <c r="H34" s="34"/>
      <c r="I34" s="41">
        <v>68515.92</v>
      </c>
      <c r="J34" s="25">
        <v>54000</v>
      </c>
      <c r="K34" s="41">
        <v>68921.56</v>
      </c>
      <c r="L34" s="41">
        <v>55914.32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810386.77</v>
      </c>
      <c r="J35" s="36">
        <f>J27+J32+J34</f>
        <v>747796</v>
      </c>
      <c r="K35" s="35">
        <f>K27+K32+K34</f>
        <v>734488.87000000011</v>
      </c>
      <c r="L35" s="35">
        <f>L27+L32+L34</f>
        <v>701743.34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18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8281.74</v>
      </c>
      <c r="J39" s="25">
        <v>18339</v>
      </c>
      <c r="K39" s="25">
        <v>7500.86</v>
      </c>
      <c r="L39" s="25">
        <v>5898.54</v>
      </c>
      <c r="M39" s="25">
        <v>5898.54</v>
      </c>
    </row>
    <row r="40" spans="6:13" x14ac:dyDescent="0.25">
      <c r="G40" s="24" t="s">
        <v>32</v>
      </c>
      <c r="H40" s="3"/>
      <c r="I40" s="25">
        <v>40343.4</v>
      </c>
      <c r="J40" s="25">
        <v>40000</v>
      </c>
      <c r="K40" s="25">
        <v>28658.54</v>
      </c>
      <c r="L40" s="25">
        <v>13681.66</v>
      </c>
      <c r="M40" s="25">
        <v>13681.66</v>
      </c>
    </row>
    <row r="41" spans="6:13" x14ac:dyDescent="0.25">
      <c r="G41" s="24" t="s">
        <v>61</v>
      </c>
      <c r="H41" s="3"/>
      <c r="I41" s="25">
        <v>16583.59</v>
      </c>
      <c r="J41" s="25">
        <v>6000</v>
      </c>
      <c r="K41" s="25">
        <v>6944.91</v>
      </c>
      <c r="L41" s="25">
        <v>10012.65</v>
      </c>
      <c r="M41" s="25">
        <v>10012.65</v>
      </c>
    </row>
    <row r="42" spans="6:13" x14ac:dyDescent="0.25">
      <c r="G42" s="24" t="s">
        <v>60</v>
      </c>
      <c r="H42" s="3"/>
      <c r="I42" s="25">
        <v>-221.89</v>
      </c>
      <c r="J42" s="25">
        <v>100</v>
      </c>
      <c r="K42" s="25">
        <v>9408.5499999999993</v>
      </c>
      <c r="L42" s="25">
        <v>-984.94</v>
      </c>
      <c r="M42" s="25">
        <v>-984.94</v>
      </c>
    </row>
    <row r="43" spans="6:13" x14ac:dyDescent="0.25">
      <c r="G43" s="24" t="s">
        <v>64</v>
      </c>
      <c r="H43" s="3"/>
      <c r="I43" s="25">
        <v>5093.4799999999996</v>
      </c>
      <c r="J43" s="25">
        <v>4000</v>
      </c>
      <c r="K43" s="25">
        <v>5066.0200000000004</v>
      </c>
      <c r="L43" s="25">
        <v>4464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70080.319999999992</v>
      </c>
      <c r="J44" s="32">
        <f t="shared" ref="J44" si="1">SUM(J39:J43)</f>
        <v>68439</v>
      </c>
      <c r="K44" s="31">
        <f>SUM(K39:K43)</f>
        <v>57578.880000000005</v>
      </c>
      <c r="L44" s="31">
        <f>SUM(L39:L43)</f>
        <v>33071.910000000003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18"/>
      <c r="M45" s="18"/>
    </row>
    <row r="46" spans="6:13" x14ac:dyDescent="0.25">
      <c r="G46" s="24" t="s">
        <v>37</v>
      </c>
      <c r="H46" s="3"/>
      <c r="I46" s="25">
        <v>668428</v>
      </c>
      <c r="J46" s="25">
        <v>668672</v>
      </c>
      <c r="K46" s="25">
        <v>668446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71878</v>
      </c>
      <c r="J47" s="25">
        <v>10686</v>
      </c>
      <c r="K47" s="25">
        <v>8463.9</v>
      </c>
      <c r="L47" s="25">
        <v>22515.65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740306</v>
      </c>
      <c r="J48" s="29">
        <v>679358</v>
      </c>
      <c r="K48" s="28">
        <f>SUM(K46:K47)</f>
        <v>676909.9</v>
      </c>
      <c r="L48" s="28">
        <f>SUM(L46:L47)</f>
        <v>668671.6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810386.32</v>
      </c>
      <c r="J49" s="36">
        <f>J44+J48</f>
        <v>747797</v>
      </c>
      <c r="K49" s="35">
        <f>K44+K48</f>
        <v>734488.78</v>
      </c>
      <c r="L49" s="35">
        <f>L44+L48</f>
        <v>701743.51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2" t="s">
        <v>24</v>
      </c>
      <c r="B3" s="43"/>
      <c r="C3" s="43"/>
      <c r="D3" s="43"/>
      <c r="E3" s="43"/>
      <c r="F3" s="43"/>
      <c r="G3" s="43"/>
      <c r="H3" s="43"/>
      <c r="I3" s="8"/>
    </row>
    <row r="4" spans="1:12" x14ac:dyDescent="0.25">
      <c r="A4" s="42" t="s">
        <v>38</v>
      </c>
      <c r="B4" s="43"/>
      <c r="C4" s="43"/>
      <c r="D4" s="43"/>
      <c r="E4" s="43"/>
      <c r="F4" s="43"/>
      <c r="G4" s="43"/>
      <c r="H4" s="43"/>
      <c r="I4" s="8"/>
    </row>
    <row r="5" spans="1:12" x14ac:dyDescent="0.25">
      <c r="A5" s="47">
        <v>45657</v>
      </c>
      <c r="B5" s="47"/>
      <c r="C5" s="47"/>
      <c r="D5" s="47"/>
      <c r="E5" s="47"/>
      <c r="F5" s="47"/>
      <c r="G5" s="47"/>
      <c r="H5" s="47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7" t="s">
        <v>2</v>
      </c>
      <c r="I6" s="47"/>
      <c r="K6" s="48" t="s">
        <v>4</v>
      </c>
      <c r="L6" s="48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63396.099999999977</v>
      </c>
      <c r="I9" s="9">
        <f>BS!I47+(BS!I46-BS!M48)</f>
        <v>71634.400000000023</v>
      </c>
      <c r="K9" s="13">
        <v>35478</v>
      </c>
      <c r="L9" s="13">
        <v>10686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-21967.980000000003</v>
      </c>
      <c r="I14" s="9">
        <f>(BS!M22+BS!M23)-(BS!I22+BS!I23)</f>
        <v>15089.79</v>
      </c>
      <c r="K14" s="13">
        <v>1500</v>
      </c>
      <c r="L14" s="13">
        <v>39784</v>
      </c>
    </row>
    <row r="15" spans="1:12" x14ac:dyDescent="0.25">
      <c r="A15" s="6" t="s">
        <v>29</v>
      </c>
      <c r="H15" s="9">
        <f>BS!K24-BS!I24</f>
        <v>-160.16999999999825</v>
      </c>
      <c r="I15" s="9">
        <f>BS!M24-BS!I24</f>
        <v>-11974.129999999997</v>
      </c>
      <c r="K15" s="13">
        <v>3000</v>
      </c>
      <c r="L15" s="13">
        <v>0</v>
      </c>
    </row>
    <row r="16" spans="1:12" x14ac:dyDescent="0.25">
      <c r="A16" s="6" t="s">
        <v>7</v>
      </c>
      <c r="H16" s="9">
        <f>BS!K25-BS!I25</f>
        <v>1761.7700000000002</v>
      </c>
      <c r="I16" s="9">
        <f>BS!M25-BS!I25</f>
        <v>4570.88</v>
      </c>
      <c r="K16" s="13">
        <v>1500</v>
      </c>
      <c r="L16" s="13">
        <v>-6433</v>
      </c>
    </row>
    <row r="17" spans="1:12" x14ac:dyDescent="0.25">
      <c r="A17" s="6" t="s">
        <v>30</v>
      </c>
      <c r="H17" s="9">
        <f>BS!K26-BS!I26</f>
        <v>-25625.07</v>
      </c>
      <c r="I17" s="9">
        <f>BS!M26-BS!I26</f>
        <v>-5475.0399999999972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405.63999999999942</v>
      </c>
      <c r="I18" s="9">
        <f>SUM(BS!M34-BS!I34)</f>
        <v>-12601.599999999999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780.88000000000011</v>
      </c>
      <c r="I19" s="9">
        <f>BS!I39-BS!M39</f>
        <v>2383.1999999999998</v>
      </c>
      <c r="K19" s="13">
        <v>-15820</v>
      </c>
      <c r="L19" s="13">
        <v>12440</v>
      </c>
    </row>
    <row r="20" spans="1:12" x14ac:dyDescent="0.25">
      <c r="A20" s="6" t="s">
        <v>51</v>
      </c>
      <c r="H20" s="9">
        <f>(BS!I41+ BS!I42)-(BS!K41+BS!K42)</f>
        <v>8.2400000000016007</v>
      </c>
      <c r="I20" s="9">
        <f>(BS!I41+BS!I42)-(BS!M41+BS!M42)</f>
        <v>7333.9900000000016</v>
      </c>
      <c r="K20" s="13">
        <v>-7800</v>
      </c>
      <c r="L20" s="13">
        <v>-2928</v>
      </c>
    </row>
    <row r="21" spans="1:12" x14ac:dyDescent="0.25">
      <c r="A21" s="6" t="s">
        <v>52</v>
      </c>
      <c r="H21" s="9">
        <f>BS!I40-BS!K40</f>
        <v>11684.86</v>
      </c>
      <c r="I21" s="9">
        <f>BS!I40-BS!M40</f>
        <v>26661.74</v>
      </c>
      <c r="K21" s="13">
        <v>27000</v>
      </c>
      <c r="L21" s="13">
        <v>26318</v>
      </c>
    </row>
    <row r="22" spans="1:12" x14ac:dyDescent="0.25">
      <c r="A22" s="6" t="s">
        <v>35</v>
      </c>
      <c r="H22" s="10">
        <f>BS!I43-BS!K43</f>
        <v>27.459999999999127</v>
      </c>
      <c r="I22" s="10">
        <f>BS!I43-BS!M43</f>
        <v>629.47999999999956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30311.729999999974</v>
      </c>
      <c r="I23" s="9">
        <f>SUM(I9:I22)</f>
        <v>98474.710000000036</v>
      </c>
      <c r="K23" s="15">
        <v>44858</v>
      </c>
      <c r="L23" s="15">
        <v>110699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-2519.1000000000058</v>
      </c>
      <c r="I26" s="9">
        <f>BS!M30-BS!I30</f>
        <v>-5294.2699999999895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27792.629999999968</v>
      </c>
      <c r="I31" s="9">
        <f>I23+I26+I29</f>
        <v>93180.440000000046</v>
      </c>
      <c r="K31" s="15">
        <v>44858</v>
      </c>
      <c r="L31" s="15">
        <v>110699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442799.08999999997</v>
      </c>
      <c r="I33" s="9">
        <f>BS!$M$21</f>
        <v>377411.02</v>
      </c>
      <c r="K33" s="13">
        <v>443252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470591.71999999991</v>
      </c>
      <c r="I35" s="9">
        <f>I31+I33</f>
        <v>470591.46000000008</v>
      </c>
      <c r="K35" s="15">
        <v>488110</v>
      </c>
      <c r="L35" s="15">
        <f>L31+L33</f>
        <v>494590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-0.36000000004423782</v>
      </c>
      <c r="I37" s="9">
        <f>I35-BS!I21</f>
        <v>-0.61999999987892807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2025-01-29T20:20:25Z</dcterms:modified>
</cp:coreProperties>
</file>