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Board/2025/11-2025/"/>
    </mc:Choice>
  </mc:AlternateContent>
  <xr:revisionPtr revIDLastSave="113" documentId="8_{F3D9FBBE-01F9-42A8-BA4B-D5DC3A1A640F}" xr6:coauthVersionLast="47" xr6:coauthVersionMax="47" xr10:uidLastSave="{3E1E7521-30FE-43EE-8299-A7420A108043}"/>
  <bookViews>
    <workbookView xWindow="-96" yWindow="0" windowWidth="11436" windowHeight="1377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BS!$E$1:$M$51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BS!$E$3:$L$52</definedName>
    <definedName name="Report" localSheetId="0">BS!$A$3:$L$52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6" i="1" l="1"/>
  <c r="L50" i="1"/>
  <c r="L46" i="1"/>
  <c r="L51" i="1" s="1"/>
  <c r="L32" i="1"/>
  <c r="L21" i="1"/>
  <c r="L27" i="1" s="1"/>
  <c r="K50" i="1" l="1"/>
  <c r="K46" i="1"/>
  <c r="K51" i="1" s="1"/>
  <c r="K32" i="1"/>
  <c r="K21" i="1"/>
  <c r="K27" i="1" s="1"/>
  <c r="K36" i="1" l="1"/>
  <c r="I20" i="2"/>
  <c r="H20" i="2"/>
  <c r="M50" i="1"/>
  <c r="I9" i="2" s="1"/>
  <c r="M46" i="1"/>
  <c r="M32" i="1"/>
  <c r="M21" i="1"/>
  <c r="M27" i="1" s="1"/>
  <c r="I21" i="1"/>
  <c r="I27" i="1" s="1"/>
  <c r="J27" i="1"/>
  <c r="J32" i="1"/>
  <c r="J46" i="1"/>
  <c r="J51" i="1" s="1"/>
  <c r="I46" i="1"/>
  <c r="I32" i="1"/>
  <c r="I50" i="1"/>
  <c r="H14" i="2"/>
  <c r="I14" i="2"/>
  <c r="I18" i="2"/>
  <c r="H18" i="2"/>
  <c r="I11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M36" i="1" l="1"/>
  <c r="M51" i="1"/>
  <c r="H9" i="2"/>
  <c r="J36" i="1"/>
  <c r="H33" i="2"/>
  <c r="I51" i="1"/>
  <c r="I36" i="1"/>
  <c r="I33" i="2"/>
  <c r="I23" i="2"/>
  <c r="I31" i="2" s="1"/>
  <c r="H23" i="2"/>
  <c r="H31" i="2" s="1"/>
  <c r="H35" i="2" l="1"/>
  <c r="H37" i="2" s="1"/>
  <c r="I35" i="2"/>
  <c r="I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  <author>Kelcy M. Boettcher</author>
  </authors>
  <commentList>
    <comment ref="H13" authorId="0" shapeId="0" xr:uid="{BC8C7514-F5DF-4009-8DF1-38409CDFB85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$100,000 board restricted</t>
        </r>
      </text>
    </comment>
    <comment ref="I13" authorId="0" shapeId="0" xr:uid="{3B81E6F9-3C19-46B5-9588-F6BD8F40525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$100,000 FFLM Jackson Marsh grant</t>
        </r>
      </text>
    </comment>
    <comment ref="K13" authorId="0" shapeId="0" xr:uid="{D6A60A16-5CCA-4F4F-BC5C-E60D7C7F4AC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$100,000 FFLM Jackson Marsh grant</t>
        </r>
      </text>
    </comment>
    <comment ref="L13" authorId="1" shapeId="0" xr:uid="{23974A4A-38FA-4AB4-95DA-0F7568B1E6F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1" shapeId="0" xr:uid="{902C6611-AE38-44B8-A192-AB9BC0873D9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0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0" shapeId="0" xr:uid="{3A02C4AE-F251-453B-ACE3-6DC2C77FB71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5938C4D9-C236-4D33-B153-9770017F933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0" shapeId="0" xr:uid="{D1F0EE5F-66F0-4228-B951-2C11E75D481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0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0" shapeId="0" xr:uid="{3C630B0E-6AD3-4B09-AA6C-BCF32A9D51D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0" shapeId="0" xr:uid="{518E42B5-371C-468A-8FCF-49786F4684E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0" shapeId="0" xr:uid="{0B8DEB25-3542-4554-942F-4073A541CED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0" shapeId="0" xr:uid="{F6983434-9E3F-4379-978B-C91F2DECDD3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K26" authorId="0" shapeId="0" xr:uid="{9D3D4F1F-384A-4CE2-8F31-FCD296FAEA7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L26" authorId="0" shapeId="0" xr:uid="{B677FFED-1E6C-4F27-8BD4-9E840EB5066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0" shapeId="0" xr:uid="{1EE0F8D0-1E4E-4C54-9CB2-077D560EA63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35" authorId="2" shapeId="0" xr:uid="{97863D44-6A9F-48B4-817B-65074EE9B0F3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($68,641)</t>
        </r>
      </text>
    </comment>
    <comment ref="I41" authorId="1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41" authorId="1" shapeId="0" xr:uid="{F1E6D5ED-06DD-4BB3-9E8D-297416D1313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41" authorId="1" shapeId="0" xr:uid="{3E7DBACD-C93E-44DE-B89A-D2ABCC1D8C2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41" authorId="1" shapeId="0" xr:uid="{28FD67FD-6334-4293-BDCB-F3742A08D4E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44" authorId="0" shapeId="0" xr:uid="{C96A2D28-2352-42FD-88C2-F288578F9E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FFLM/Jackson Marsh grant</t>
        </r>
      </text>
    </comment>
    <comment ref="K44" authorId="0" shapeId="0" xr:uid="{42FBE027-0CD1-4523-82E5-5830452094C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FFLM/Jackson Marsh grant</t>
        </r>
      </text>
    </comment>
  </commentList>
</comments>
</file>

<file path=xl/sharedStrings.xml><?xml version="1.0" encoding="utf-8"?>
<sst xmlns="http://schemas.openxmlformats.org/spreadsheetml/2006/main" count="80" uniqueCount="72">
  <si>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</si>
  <si>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</si>
  <si>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</si>
  <si>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</si>
  <si>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</si>
  <si>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</si>
  <si>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</si>
  <si>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</si>
  <si>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</si>
  <si>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</si>
  <si>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</si>
  <si>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</si>
  <si>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</si>
  <si>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</si>
  <si>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</si>
  <si>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</si>
  <si>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</si>
  <si>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</si>
  <si>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</si>
  <si>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</si>
  <si>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</si>
  <si>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</si>
  <si>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</si>
  <si>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</si>
  <si>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</si>
  <si>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</si>
  <si>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</si>
  <si>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</si>
  <si>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</si>
  <si>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</si>
  <si>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</si>
  <si>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</si>
  <si>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</si>
  <si>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</si>
  <si>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</si>
  <si>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</si>
  <si>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</si>
  <si>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</si>
  <si>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</si>
  <si>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</si>
  <si>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</si>
  <si>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</si>
  <si>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</si>
  <si>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</si>
  <si>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</si>
  <si>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</si>
  <si>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</si>
  <si>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</si>
  <si>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</si>
  <si>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</si>
  <si>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</si>
  <si>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</si>
  <si>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</si>
  <si>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</si>
  <si>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</si>
  <si>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</si>
  <si>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</si>
  <si>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</si>
  <si>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</si>
  <si>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</si>
  <si>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</si>
  <si>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</si>
  <si>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</si>
  <si>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</si>
  <si>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</si>
  <si>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</si>
  <si>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</si>
  <si>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</si>
  <si>
    <t>Other Assets - Rent deposit</t>
  </si>
  <si>
    <t>Other Assets - Endowment Fund</t>
  </si>
  <si>
    <t>Money Market</t>
  </si>
  <si>
    <t>Deferred Grant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</si>
</sst>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3" fillId="0" borderId="0" xfId="1" applyNumberFormat="1" applyFont="1" applyAlignment="1">
      <alignment horizontal="right"/>
    </xf>
    <xf numFmtId="0" fontId="13" fillId="0" borderId="0" xfId="0" applyFont="1"/>
    <xf numFmtId="166" fontId="14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1" fillId="0" borderId="0" xfId="1" applyNumberFormat="1" applyFont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3"/>
  <sheetViews>
    <sheetView tabSelected="1" topLeftCell="E1" zoomScale="77" zoomScaleNormal="40" workbookViewId="0">
      <selection activeCell="I49" sqref="I49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5" t="s">
        <v>24</v>
      </c>
      <c r="F3" s="46"/>
      <c r="G3" s="46"/>
      <c r="H3" s="46"/>
      <c r="I3" s="46"/>
      <c r="J3" s="46"/>
      <c r="K3" s="46"/>
      <c r="L3" s="46"/>
    </row>
    <row r="4" spans="5:13" x14ac:dyDescent="0.25">
      <c r="E4" s="45" t="s">
        <v>0</v>
      </c>
      <c r="F4" s="46"/>
      <c r="G4" s="46"/>
      <c r="H4" s="46"/>
      <c r="I4" s="46"/>
      <c r="J4" s="46"/>
      <c r="K4" s="46"/>
      <c r="L4" s="46"/>
    </row>
    <row r="5" spans="5:13" x14ac:dyDescent="0.25">
      <c r="E5" s="45"/>
      <c r="F5" s="46"/>
      <c r="G5" s="46"/>
      <c r="H5" s="46"/>
      <c r="I5" s="46"/>
      <c r="J5" s="46"/>
      <c r="K5" s="46"/>
      <c r="L5" s="46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7">
        <v>45991</v>
      </c>
      <c r="J8" s="48"/>
      <c r="K8" s="48"/>
      <c r="L8" s="49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35</v>
      </c>
      <c r="M9" s="23" t="s">
        <v>58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5766.93</v>
      </c>
      <c r="J12" s="25">
        <v>6900</v>
      </c>
      <c r="K12" s="25">
        <v>16846.04</v>
      </c>
      <c r="L12" s="25">
        <v>6944.91</v>
      </c>
      <c r="M12" s="25">
        <v>16583.59</v>
      </c>
    </row>
    <row r="13" spans="5:13" x14ac:dyDescent="0.25">
      <c r="F13" s="3"/>
      <c r="G13" s="24"/>
      <c r="H13" s="3" t="s">
        <v>70</v>
      </c>
      <c r="I13" s="25">
        <v>214965.27</v>
      </c>
      <c r="J13" s="25">
        <v>115200</v>
      </c>
      <c r="K13" s="25">
        <v>214311.13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66</v>
      </c>
      <c r="I14" s="25">
        <v>22337</v>
      </c>
      <c r="J14" s="25">
        <v>28000</v>
      </c>
      <c r="K14" s="25">
        <v>13134.93</v>
      </c>
      <c r="L14" s="25">
        <v>28658.54</v>
      </c>
      <c r="M14" s="25">
        <v>40343.4</v>
      </c>
    </row>
    <row r="15" spans="5:13" x14ac:dyDescent="0.25">
      <c r="F15" s="3"/>
      <c r="G15" s="24"/>
      <c r="H15" s="3" t="s">
        <v>61</v>
      </c>
      <c r="I15" s="25">
        <v>1510.04</v>
      </c>
      <c r="J15" s="25">
        <v>4438</v>
      </c>
      <c r="K15" s="25">
        <v>1510.04</v>
      </c>
      <c r="L15" s="25">
        <v>4438</v>
      </c>
      <c r="M15" s="25">
        <v>4437.7700000000004</v>
      </c>
    </row>
    <row r="16" spans="5:13" x14ac:dyDescent="0.25">
      <c r="F16" s="3"/>
      <c r="G16" s="24"/>
      <c r="H16" s="3" t="s">
        <v>62</v>
      </c>
      <c r="I16" s="25">
        <v>1720.5</v>
      </c>
      <c r="J16" s="25">
        <v>1721</v>
      </c>
      <c r="K16" s="25">
        <v>1720.5</v>
      </c>
      <c r="L16" s="25">
        <v>1721</v>
      </c>
      <c r="M16" s="25">
        <v>1720.5</v>
      </c>
    </row>
    <row r="17" spans="5:13" x14ac:dyDescent="0.25">
      <c r="F17" s="3"/>
      <c r="G17" s="24"/>
      <c r="H17" s="3" t="s">
        <v>64</v>
      </c>
      <c r="I17" s="25">
        <v>98682.79</v>
      </c>
      <c r="J17" s="25">
        <v>64175</v>
      </c>
      <c r="K17" s="25">
        <v>100769.29</v>
      </c>
      <c r="L17" s="25">
        <v>45269.77</v>
      </c>
      <c r="M17" s="25">
        <v>45327.32</v>
      </c>
    </row>
    <row r="18" spans="5:13" x14ac:dyDescent="0.25">
      <c r="F18" s="3"/>
      <c r="G18" s="24"/>
      <c r="H18" s="3" t="s">
        <v>65</v>
      </c>
      <c r="I18" s="25">
        <v>6103.87</v>
      </c>
      <c r="J18" s="25">
        <v>6104</v>
      </c>
      <c r="K18" s="25">
        <v>6103.87</v>
      </c>
      <c r="L18" s="25">
        <v>6103.87</v>
      </c>
      <c r="M18" s="25">
        <v>6103.87</v>
      </c>
    </row>
    <row r="19" spans="5:13" x14ac:dyDescent="0.25">
      <c r="F19" s="3"/>
      <c r="G19" s="24"/>
      <c r="H19" s="3" t="s">
        <v>67</v>
      </c>
      <c r="I19" s="25">
        <v>0</v>
      </c>
      <c r="J19" s="25">
        <v>0</v>
      </c>
      <c r="K19" s="25">
        <v>1500</v>
      </c>
      <c r="L19" s="25">
        <v>12000</v>
      </c>
      <c r="M19" s="25">
        <v>10500</v>
      </c>
    </row>
    <row r="20" spans="5:13" ht="15" x14ac:dyDescent="0.4">
      <c r="F20" s="3"/>
      <c r="G20" s="24"/>
      <c r="H20" s="3" t="s">
        <v>26</v>
      </c>
      <c r="I20" s="26">
        <v>211980.3</v>
      </c>
      <c r="J20" s="26">
        <v>318757</v>
      </c>
      <c r="K20" s="26">
        <v>211845</v>
      </c>
      <c r="L20" s="26">
        <v>237663</v>
      </c>
      <c r="M20" s="26">
        <v>245575.63</v>
      </c>
    </row>
    <row r="21" spans="5:13" x14ac:dyDescent="0.25">
      <c r="F21" s="3"/>
      <c r="G21" s="24"/>
      <c r="H21" s="3" t="s">
        <v>27</v>
      </c>
      <c r="I21" s="25">
        <f>SUM(I12:I20)</f>
        <v>563066.69999999995</v>
      </c>
      <c r="J21" s="25">
        <v>545295</v>
      </c>
      <c r="K21" s="25">
        <f>SUM(K12:K20)</f>
        <v>567740.80000000005</v>
      </c>
      <c r="L21" s="25">
        <f>SUM(L12:L20)</f>
        <v>442799.08999999997</v>
      </c>
      <c r="M21" s="25">
        <f>SUM(M12:M20)</f>
        <v>470592.07999999996</v>
      </c>
    </row>
    <row r="22" spans="5:13" x14ac:dyDescent="0.25">
      <c r="E22" s="27"/>
      <c r="F22" s="3"/>
      <c r="G22" s="24" t="s">
        <v>32</v>
      </c>
      <c r="H22" s="3"/>
      <c r="I22" s="25">
        <v>4459</v>
      </c>
      <c r="J22" s="25">
        <v>2000</v>
      </c>
      <c r="K22" s="25">
        <v>4459</v>
      </c>
      <c r="L22" s="25">
        <v>0</v>
      </c>
      <c r="M22" s="25">
        <v>0</v>
      </c>
    </row>
    <row r="23" spans="5:13" x14ac:dyDescent="0.25">
      <c r="E23" s="27"/>
      <c r="F23" s="3"/>
      <c r="G23" s="24" t="s">
        <v>33</v>
      </c>
      <c r="H23" s="3"/>
      <c r="I23" s="25">
        <v>66304.399999999994</v>
      </c>
      <c r="J23" s="25">
        <v>48488</v>
      </c>
      <c r="K23" s="25">
        <v>100061.78</v>
      </c>
      <c r="L23" s="25">
        <v>36872.14</v>
      </c>
      <c r="M23" s="25">
        <v>58840.12</v>
      </c>
    </row>
    <row r="24" spans="5:13" x14ac:dyDescent="0.25">
      <c r="E24" s="27"/>
      <c r="F24" s="3"/>
      <c r="G24" s="24" t="s">
        <v>28</v>
      </c>
      <c r="H24" s="3"/>
      <c r="I24" s="25">
        <v>45286.67</v>
      </c>
      <c r="J24" s="25">
        <v>28169</v>
      </c>
      <c r="K24" s="25">
        <v>44627.99</v>
      </c>
      <c r="L24" s="25">
        <v>36982.959999999999</v>
      </c>
      <c r="M24" s="25">
        <v>37143.129999999997</v>
      </c>
    </row>
    <row r="25" spans="5:13" x14ac:dyDescent="0.25">
      <c r="F25" s="3"/>
      <c r="G25" s="24" t="s">
        <v>7</v>
      </c>
      <c r="H25" s="3"/>
      <c r="I25" s="25">
        <v>5024.1099999999997</v>
      </c>
      <c r="J25" s="25">
        <v>3000</v>
      </c>
      <c r="K25" s="25">
        <v>7430.11</v>
      </c>
      <c r="L25" s="25">
        <v>3757.51</v>
      </c>
      <c r="M25" s="25">
        <v>1995.74</v>
      </c>
    </row>
    <row r="26" spans="5:13" x14ac:dyDescent="0.25">
      <c r="F26" s="3"/>
      <c r="G26" s="24" t="s">
        <v>29</v>
      </c>
      <c r="H26" s="3"/>
      <c r="I26" s="25">
        <v>3146.5</v>
      </c>
      <c r="J26" s="38">
        <v>0</v>
      </c>
      <c r="K26" s="25">
        <v>3030</v>
      </c>
      <c r="L26" s="25">
        <v>9231.6</v>
      </c>
      <c r="M26" s="25">
        <v>34856.67</v>
      </c>
    </row>
    <row r="27" spans="5:13" x14ac:dyDescent="0.25">
      <c r="G27" s="17" t="s">
        <v>8</v>
      </c>
      <c r="H27" s="17"/>
      <c r="I27" s="28">
        <f>SUM(I21:I26)</f>
        <v>687287.38</v>
      </c>
      <c r="J27" s="29">
        <f>SUM(J21:J26)</f>
        <v>626952</v>
      </c>
      <c r="K27" s="28">
        <f>SUM(K21:K26)</f>
        <v>727349.68</v>
      </c>
      <c r="L27" s="29">
        <f>SUM(L21:L26)</f>
        <v>529643.30000000005</v>
      </c>
      <c r="M27" s="28">
        <f>SUM(M21:M26)</f>
        <v>603427.74</v>
      </c>
    </row>
    <row r="28" spans="5:13" ht="8.25" customHeight="1" x14ac:dyDescent="0.25">
      <c r="G28" s="17"/>
      <c r="H28" s="17"/>
      <c r="I28" s="18"/>
      <c r="J28" s="39"/>
      <c r="K28" s="18"/>
      <c r="L28" s="43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3"/>
      <c r="M29" s="18"/>
    </row>
    <row r="30" spans="5:13" x14ac:dyDescent="0.25">
      <c r="F30" s="3"/>
      <c r="G30" s="3" t="s">
        <v>10</v>
      </c>
      <c r="H30" s="3"/>
      <c r="I30" s="25">
        <v>156665.85</v>
      </c>
      <c r="J30" s="25">
        <v>153901</v>
      </c>
      <c r="K30" s="25">
        <v>155452.60999999999</v>
      </c>
      <c r="L30" s="25">
        <v>151382.21</v>
      </c>
      <c r="M30" s="25">
        <v>153901.31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-15458</v>
      </c>
      <c r="K31" s="25">
        <v>-15458.2</v>
      </c>
      <c r="L31" s="25">
        <v>-15458.2</v>
      </c>
      <c r="M31" s="25">
        <v>-15458.2</v>
      </c>
    </row>
    <row r="32" spans="5:13" x14ac:dyDescent="0.25">
      <c r="G32" s="17" t="s">
        <v>12</v>
      </c>
      <c r="H32" s="17"/>
      <c r="I32" s="31">
        <f>SUM(I30:I31)</f>
        <v>141207.65</v>
      </c>
      <c r="J32" s="32">
        <f t="shared" ref="J32" si="0">SUM(J30:J31)</f>
        <v>138443</v>
      </c>
      <c r="K32" s="31">
        <f>SUM(K30:K31)</f>
        <v>139994.40999999997</v>
      </c>
      <c r="L32" s="32">
        <f>SUM(L30:L31)</f>
        <v>135924.00999999998</v>
      </c>
      <c r="M32" s="31">
        <f>SUM(M30:M31)</f>
        <v>138443.10999999999</v>
      </c>
    </row>
    <row r="33" spans="6:13" ht="7.5" customHeight="1" x14ac:dyDescent="0.25">
      <c r="G33" s="17"/>
      <c r="H33" s="17"/>
      <c r="I33" s="33"/>
      <c r="J33" s="40"/>
      <c r="K33" s="33"/>
      <c r="L33" s="44"/>
      <c r="M33" s="33"/>
    </row>
    <row r="34" spans="6:13" s="5" customFormat="1" ht="15" customHeight="1" x14ac:dyDescent="0.25">
      <c r="G34" s="24" t="s">
        <v>68</v>
      </c>
      <c r="H34" s="3"/>
      <c r="I34" s="42">
        <v>280</v>
      </c>
      <c r="J34" s="42">
        <v>280</v>
      </c>
      <c r="K34" s="42">
        <v>280</v>
      </c>
      <c r="L34" s="44">
        <v>280</v>
      </c>
      <c r="M34" s="42">
        <v>280</v>
      </c>
    </row>
    <row r="35" spans="6:13" ht="15" customHeight="1" x14ac:dyDescent="0.25">
      <c r="F35" s="3"/>
      <c r="G35" s="24" t="s">
        <v>69</v>
      </c>
      <c r="H35" s="34"/>
      <c r="I35" s="41">
        <v>78503.78</v>
      </c>
      <c r="J35" s="25">
        <v>76500</v>
      </c>
      <c r="K35" s="41">
        <v>78336.039999999994</v>
      </c>
      <c r="L35" s="41">
        <v>68641</v>
      </c>
      <c r="M35" s="41">
        <v>68236</v>
      </c>
    </row>
    <row r="36" spans="6:13" ht="13.8" thickBot="1" x14ac:dyDescent="0.3">
      <c r="G36" s="17" t="s">
        <v>13</v>
      </c>
      <c r="H36" s="17"/>
      <c r="I36" s="35">
        <f>I27+I32+I34+I35</f>
        <v>907278.81</v>
      </c>
      <c r="J36" s="35">
        <f t="shared" ref="J36:M36" si="1">J27+J32+J34+J35</f>
        <v>842175</v>
      </c>
      <c r="K36" s="35">
        <f>K27+K32+K34+K35</f>
        <v>945960.13000000012</v>
      </c>
      <c r="L36" s="36">
        <f>L27+L32+L34+L35</f>
        <v>734488.31</v>
      </c>
      <c r="M36" s="35">
        <f t="shared" si="1"/>
        <v>810386.85</v>
      </c>
    </row>
    <row r="37" spans="6:13" ht="13.8" thickTop="1" x14ac:dyDescent="0.25">
      <c r="F37" s="3"/>
      <c r="G37" s="3"/>
      <c r="H37" s="3"/>
      <c r="I37" s="18"/>
      <c r="J37" s="39"/>
      <c r="K37" s="18"/>
      <c r="L37" s="43"/>
      <c r="M37" s="18"/>
    </row>
    <row r="38" spans="6:13" x14ac:dyDescent="0.25">
      <c r="F38" s="17" t="s">
        <v>14</v>
      </c>
      <c r="G38" s="17"/>
      <c r="H38" s="17"/>
      <c r="I38" s="37"/>
      <c r="J38" s="39"/>
      <c r="K38" s="37"/>
      <c r="L38" s="37"/>
      <c r="M38" s="37"/>
    </row>
    <row r="39" spans="6:13" x14ac:dyDescent="0.25">
      <c r="G39" s="17" t="s">
        <v>15</v>
      </c>
      <c r="H39" s="17"/>
      <c r="I39" s="25"/>
      <c r="J39" s="39"/>
      <c r="K39" s="25"/>
      <c r="L39" s="25"/>
      <c r="M39" s="25"/>
    </row>
    <row r="40" spans="6:13" x14ac:dyDescent="0.25">
      <c r="G40" s="24" t="s">
        <v>16</v>
      </c>
      <c r="H40" s="3"/>
      <c r="I40" s="25">
        <v>5844.47</v>
      </c>
      <c r="J40" s="25">
        <v>117860</v>
      </c>
      <c r="K40" s="25">
        <v>37480.78</v>
      </c>
      <c r="L40" s="25">
        <v>7500.86</v>
      </c>
      <c r="M40" s="25">
        <v>8281.74</v>
      </c>
    </row>
    <row r="41" spans="6:13" x14ac:dyDescent="0.25">
      <c r="G41" s="24" t="s">
        <v>31</v>
      </c>
      <c r="H41" s="3"/>
      <c r="I41" s="25">
        <v>22337.17</v>
      </c>
      <c r="J41" s="25">
        <v>28000</v>
      </c>
      <c r="K41" s="25">
        <v>13134.93</v>
      </c>
      <c r="L41" s="25">
        <v>28658.54</v>
      </c>
      <c r="M41" s="25">
        <v>40343.4</v>
      </c>
    </row>
    <row r="42" spans="6:13" x14ac:dyDescent="0.25">
      <c r="G42" s="24" t="s">
        <v>60</v>
      </c>
      <c r="H42" s="3"/>
      <c r="I42" s="25">
        <v>5766.93</v>
      </c>
      <c r="J42" s="25">
        <v>6900</v>
      </c>
      <c r="K42" s="25">
        <v>16846.04</v>
      </c>
      <c r="L42" s="25">
        <v>6944.91</v>
      </c>
      <c r="M42" s="25">
        <v>16583.59</v>
      </c>
    </row>
    <row r="43" spans="6:13" x14ac:dyDescent="0.25">
      <c r="G43" s="24" t="s">
        <v>59</v>
      </c>
      <c r="H43" s="3"/>
      <c r="I43" s="25">
        <v>13940.13</v>
      </c>
      <c r="J43" s="25">
        <v>15300</v>
      </c>
      <c r="K43" s="25">
        <v>3934.95</v>
      </c>
      <c r="L43" s="25">
        <v>9408.5499999999993</v>
      </c>
      <c r="M43" s="25">
        <v>-221.89</v>
      </c>
    </row>
    <row r="44" spans="6:13" x14ac:dyDescent="0.25">
      <c r="G44" s="24" t="s">
        <v>71</v>
      </c>
      <c r="I44" s="25">
        <v>100000</v>
      </c>
      <c r="J44" s="25"/>
      <c r="K44" s="25">
        <v>100000</v>
      </c>
      <c r="L44" s="25">
        <v>0</v>
      </c>
      <c r="M44" s="25">
        <v>0</v>
      </c>
    </row>
    <row r="45" spans="6:13" x14ac:dyDescent="0.25">
      <c r="G45" s="24" t="s">
        <v>63</v>
      </c>
      <c r="H45" s="3"/>
      <c r="I45" s="25">
        <v>6896.32</v>
      </c>
      <c r="J45" s="25">
        <v>4000</v>
      </c>
      <c r="K45" s="25">
        <v>6825.56</v>
      </c>
      <c r="L45" s="25">
        <v>5066.0200000000004</v>
      </c>
      <c r="M45" s="25">
        <v>5093.4799999999996</v>
      </c>
    </row>
    <row r="46" spans="6:13" x14ac:dyDescent="0.25">
      <c r="G46" s="17" t="s">
        <v>17</v>
      </c>
      <c r="H46" s="17"/>
      <c r="I46" s="31">
        <f>SUM(I40:I45)</f>
        <v>154785.02000000002</v>
      </c>
      <c r="J46" s="32">
        <f t="shared" ref="J46" si="2">SUM(J40:J45)</f>
        <v>172060</v>
      </c>
      <c r="K46" s="31">
        <f>SUM(K40:K45)</f>
        <v>178222.26</v>
      </c>
      <c r="L46" s="32">
        <f>SUM(L40:L45)</f>
        <v>57578.880000000005</v>
      </c>
      <c r="M46" s="31">
        <f>SUM(M40:M45)</f>
        <v>70080.319999999992</v>
      </c>
    </row>
    <row r="47" spans="6:13" x14ac:dyDescent="0.25">
      <c r="F47" s="17"/>
      <c r="G47" s="17" t="s">
        <v>18</v>
      </c>
      <c r="H47" s="17"/>
      <c r="I47" s="18"/>
      <c r="J47" s="39"/>
      <c r="K47" s="18"/>
      <c r="L47" s="43"/>
      <c r="M47" s="18"/>
    </row>
    <row r="48" spans="6:13" x14ac:dyDescent="0.25">
      <c r="G48" s="24" t="s">
        <v>36</v>
      </c>
      <c r="H48" s="3"/>
      <c r="I48" s="25">
        <v>740598</v>
      </c>
      <c r="J48" s="25">
        <v>740306</v>
      </c>
      <c r="K48" s="25">
        <v>740598</v>
      </c>
      <c r="L48" s="25">
        <v>668446</v>
      </c>
      <c r="M48" s="25">
        <v>668428</v>
      </c>
    </row>
    <row r="49" spans="6:13" x14ac:dyDescent="0.25">
      <c r="F49" s="5"/>
      <c r="G49" s="24" t="s">
        <v>19</v>
      </c>
      <c r="H49" s="3"/>
      <c r="I49" s="25">
        <v>11895.92</v>
      </c>
      <c r="J49" s="25">
        <v>-70193</v>
      </c>
      <c r="K49" s="25">
        <v>27139.94</v>
      </c>
      <c r="L49" s="25">
        <v>8463.9</v>
      </c>
      <c r="M49" s="25">
        <v>71878</v>
      </c>
    </row>
    <row r="50" spans="6:13" x14ac:dyDescent="0.25">
      <c r="F50" s="17"/>
      <c r="G50" s="17" t="s">
        <v>20</v>
      </c>
      <c r="H50" s="17"/>
      <c r="I50" s="28">
        <f>SUM(I48:I49)</f>
        <v>752493.92</v>
      </c>
      <c r="J50" s="29">
        <v>670113</v>
      </c>
      <c r="K50" s="28">
        <f>SUM(K48:K49)</f>
        <v>767737.94</v>
      </c>
      <c r="L50" s="29">
        <f>SUM(L48:L49)</f>
        <v>676909.9</v>
      </c>
      <c r="M50" s="28">
        <f>SUM(M48:M49)</f>
        <v>740306</v>
      </c>
    </row>
    <row r="51" spans="6:13" ht="13.8" thickBot="1" x14ac:dyDescent="0.3">
      <c r="F51" s="17"/>
      <c r="G51" s="17" t="s">
        <v>21</v>
      </c>
      <c r="H51" s="17"/>
      <c r="I51" s="35">
        <f>I46+I50</f>
        <v>907278.94000000006</v>
      </c>
      <c r="J51" s="36">
        <f>J46+J50</f>
        <v>842173</v>
      </c>
      <c r="K51" s="35">
        <f>K46+K50</f>
        <v>945960.2</v>
      </c>
      <c r="L51" s="36">
        <f>L46+L50</f>
        <v>734488.78</v>
      </c>
      <c r="M51" s="35">
        <f>M46+M50</f>
        <v>810386.32</v>
      </c>
    </row>
    <row r="52" spans="6:13" ht="13.8" thickTop="1" x14ac:dyDescent="0.25">
      <c r="F52" s="17"/>
      <c r="G52" s="17"/>
      <c r="H52" s="17"/>
      <c r="I52" s="17"/>
      <c r="J52" s="18"/>
    </row>
    <row r="53" spans="6:13" x14ac:dyDescent="0.25">
      <c r="K53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zoomScale="72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5" t="s">
        <v>24</v>
      </c>
      <c r="B3" s="46"/>
      <c r="C3" s="46"/>
      <c r="D3" s="46"/>
      <c r="E3" s="46"/>
      <c r="F3" s="46"/>
      <c r="G3" s="46"/>
      <c r="H3" s="46"/>
      <c r="I3" s="8"/>
    </row>
    <row r="4" spans="1:12" x14ac:dyDescent="0.25">
      <c r="A4" s="45" t="s">
        <v>37</v>
      </c>
      <c r="B4" s="46"/>
      <c r="C4" s="46"/>
      <c r="D4" s="46"/>
      <c r="E4" s="46"/>
      <c r="F4" s="46"/>
      <c r="G4" s="46"/>
      <c r="H4" s="46"/>
      <c r="I4" s="8"/>
    </row>
    <row r="5" spans="1:12" x14ac:dyDescent="0.25">
      <c r="A5" s="50">
        <v>45991</v>
      </c>
      <c r="B5" s="50"/>
      <c r="C5" s="50"/>
      <c r="D5" s="50"/>
      <c r="E5" s="50"/>
      <c r="F5" s="50"/>
      <c r="G5" s="50"/>
      <c r="H5" s="50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50" t="s">
        <v>2</v>
      </c>
      <c r="I6" s="50"/>
      <c r="K6" s="51" t="s">
        <v>4</v>
      </c>
      <c r="L6" s="51"/>
    </row>
    <row r="7" spans="1:12" x14ac:dyDescent="0.25">
      <c r="H7" s="12" t="s">
        <v>56</v>
      </c>
      <c r="I7" s="12" t="s">
        <v>57</v>
      </c>
      <c r="K7" s="14" t="s">
        <v>56</v>
      </c>
      <c r="L7" s="14" t="s">
        <v>57</v>
      </c>
    </row>
    <row r="8" spans="1:12" x14ac:dyDescent="0.25">
      <c r="A8" s="4" t="s">
        <v>38</v>
      </c>
    </row>
    <row r="9" spans="1:12" x14ac:dyDescent="0.25">
      <c r="A9" s="3" t="s">
        <v>39</v>
      </c>
      <c r="H9" s="9">
        <f>BS!I50-BS!K50</f>
        <v>-15244.019999999902</v>
      </c>
      <c r="I9" s="9">
        <f>BS!I49+(BS!I48-BS!M50)</f>
        <v>12187.92</v>
      </c>
      <c r="K9" s="13">
        <v>-20091</v>
      </c>
      <c r="L9" s="13">
        <v>-70193</v>
      </c>
    </row>
    <row r="10" spans="1:12" x14ac:dyDescent="0.25">
      <c r="A10" s="4" t="s">
        <v>40</v>
      </c>
      <c r="H10" s="9"/>
      <c r="I10" s="9"/>
    </row>
    <row r="11" spans="1:12" x14ac:dyDescent="0.25">
      <c r="A11" s="6" t="s">
        <v>41</v>
      </c>
      <c r="H11" s="9">
        <f>BS!K31-BS!I31</f>
        <v>0</v>
      </c>
      <c r="I11" s="9">
        <f>BS!M31-BS!I31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42</v>
      </c>
      <c r="H13" s="9"/>
      <c r="I13" s="9"/>
    </row>
    <row r="14" spans="1:12" x14ac:dyDescent="0.25">
      <c r="A14" s="6" t="s">
        <v>43</v>
      </c>
      <c r="H14" s="9">
        <f>(BS!K22+BS!K23)-(BS!I22+BS!I23)</f>
        <v>33757.380000000005</v>
      </c>
      <c r="I14" s="9">
        <f>(BS!M22+BS!M23)-(BS!I22+BS!I23)</f>
        <v>-11923.279999999992</v>
      </c>
      <c r="K14" s="13">
        <v>-8670</v>
      </c>
      <c r="L14" s="13">
        <v>8352</v>
      </c>
    </row>
    <row r="15" spans="1:12" x14ac:dyDescent="0.25">
      <c r="A15" s="6" t="s">
        <v>28</v>
      </c>
      <c r="H15" s="9">
        <f>BS!K24-BS!I24</f>
        <v>-658.68000000000029</v>
      </c>
      <c r="I15" s="9">
        <f>BS!M24-BS!I24</f>
        <v>-8143.5400000000009</v>
      </c>
      <c r="K15" s="13">
        <v>-1000</v>
      </c>
      <c r="L15" s="13">
        <v>8974</v>
      </c>
    </row>
    <row r="16" spans="1:12" x14ac:dyDescent="0.25">
      <c r="A16" s="6" t="s">
        <v>7</v>
      </c>
      <c r="H16" s="9">
        <f>BS!K25-BS!I25</f>
        <v>2406</v>
      </c>
      <c r="I16" s="9">
        <f>BS!M25-BS!I25</f>
        <v>-3028.37</v>
      </c>
      <c r="K16" s="13">
        <v>2000</v>
      </c>
      <c r="L16" s="13">
        <v>-1004</v>
      </c>
    </row>
    <row r="17" spans="1:12" x14ac:dyDescent="0.25">
      <c r="A17" s="6" t="s">
        <v>29</v>
      </c>
      <c r="H17" s="9">
        <f>BS!K26-BS!I26</f>
        <v>-116.5</v>
      </c>
      <c r="I17" s="9">
        <f>BS!M26-BS!I26</f>
        <v>31710.17</v>
      </c>
      <c r="K17" s="13">
        <v>0</v>
      </c>
      <c r="L17" s="13">
        <v>34857</v>
      </c>
    </row>
    <row r="18" spans="1:12" x14ac:dyDescent="0.25">
      <c r="A18" s="6" t="s">
        <v>30</v>
      </c>
      <c r="H18" s="9">
        <f>SUM(BS!K35-BS!I35)</f>
        <v>-167.74000000000524</v>
      </c>
      <c r="I18" s="9">
        <f>SUM(BS!M35-BS!I35)</f>
        <v>-10267.779999999999</v>
      </c>
      <c r="K18" s="13">
        <v>-750</v>
      </c>
      <c r="L18" s="13">
        <v>-8264</v>
      </c>
    </row>
    <row r="19" spans="1:12" x14ac:dyDescent="0.25">
      <c r="A19" s="6" t="s">
        <v>44</v>
      </c>
      <c r="H19" s="9">
        <f>BS!I40-BS!K40</f>
        <v>-31636.309999999998</v>
      </c>
      <c r="I19" s="9">
        <f>BS!I40-BS!M40</f>
        <v>-2437.2699999999995</v>
      </c>
      <c r="K19" s="13">
        <v>88242</v>
      </c>
      <c r="L19" s="13">
        <v>109578</v>
      </c>
    </row>
    <row r="20" spans="1:12" x14ac:dyDescent="0.25">
      <c r="A20" s="6" t="s">
        <v>50</v>
      </c>
      <c r="H20" s="9">
        <f>(BS!I42+ BS!I43+BS!I44)-(BS!K42+BS!K43+BS!K44)</f>
        <v>-1073.9300000000076</v>
      </c>
      <c r="I20" s="9">
        <f>(BS!I42+BS!I43+BS!I44)-(BS!M42+BS!M43+BS!M44)</f>
        <v>103345.36</v>
      </c>
      <c r="K20" s="13">
        <v>4600</v>
      </c>
      <c r="L20" s="13">
        <v>5838</v>
      </c>
    </row>
    <row r="21" spans="1:12" x14ac:dyDescent="0.25">
      <c r="A21" s="6" t="s">
        <v>51</v>
      </c>
      <c r="H21" s="9">
        <f>BS!I41-BS!K41</f>
        <v>9202.239999999998</v>
      </c>
      <c r="I21" s="9">
        <f>BS!I41-BS!M41</f>
        <v>-18006.230000000003</v>
      </c>
      <c r="K21" s="13">
        <v>7000</v>
      </c>
      <c r="L21" s="13">
        <v>-12343</v>
      </c>
    </row>
    <row r="22" spans="1:12" x14ac:dyDescent="0.25">
      <c r="A22" s="6" t="s">
        <v>34</v>
      </c>
      <c r="H22" s="10">
        <f>BS!I45-BS!K45</f>
        <v>70.759999999999309</v>
      </c>
      <c r="I22" s="10">
        <f>BS!I45-BS!M45</f>
        <v>1802.8400000000001</v>
      </c>
      <c r="K22" s="13">
        <v>0</v>
      </c>
      <c r="L22" s="13">
        <v>-1093</v>
      </c>
    </row>
    <row r="23" spans="1:12" x14ac:dyDescent="0.25">
      <c r="A23" s="4" t="s">
        <v>45</v>
      </c>
      <c r="H23" s="9">
        <f>SUM(H9:H22)</f>
        <v>-3460.7999999999111</v>
      </c>
      <c r="I23" s="9">
        <f>SUM(I9:I22)</f>
        <v>95239.82</v>
      </c>
      <c r="K23" s="15">
        <v>71331</v>
      </c>
      <c r="L23" s="15">
        <v>74702</v>
      </c>
    </row>
    <row r="24" spans="1:12" x14ac:dyDescent="0.25">
      <c r="A24" s="4"/>
      <c r="H24" s="9"/>
      <c r="I24" s="9"/>
    </row>
    <row r="25" spans="1:12" x14ac:dyDescent="0.25">
      <c r="A25" s="4" t="s">
        <v>46</v>
      </c>
      <c r="H25" s="9"/>
      <c r="I25" s="9"/>
    </row>
    <row r="26" spans="1:12" x14ac:dyDescent="0.25">
      <c r="A26" s="6" t="s">
        <v>47</v>
      </c>
      <c r="H26" s="9">
        <f>BS!K30-BS!I30</f>
        <v>-1213.2400000000198</v>
      </c>
      <c r="I26" s="9">
        <f>BS!M30-BS!I30</f>
        <v>-2764.5400000000081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48</v>
      </c>
      <c r="H28" s="9"/>
      <c r="I28" s="9"/>
    </row>
    <row r="29" spans="1:12" x14ac:dyDescent="0.25">
      <c r="A29" s="6" t="s">
        <v>52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49</v>
      </c>
      <c r="H31" s="9">
        <f>H23+H26+H29</f>
        <v>-4674.0399999999308</v>
      </c>
      <c r="I31" s="9">
        <f>I23+I26+I29</f>
        <v>92475.28</v>
      </c>
      <c r="K31" s="15">
        <v>71331</v>
      </c>
      <c r="L31" s="15">
        <v>74702</v>
      </c>
    </row>
    <row r="32" spans="1:12" x14ac:dyDescent="0.25">
      <c r="A32" s="4"/>
      <c r="H32" s="9"/>
      <c r="I32" s="9"/>
    </row>
    <row r="33" spans="1:12" x14ac:dyDescent="0.25">
      <c r="A33" s="4" t="s">
        <v>53</v>
      </c>
      <c r="H33" s="9">
        <f>BS!K21</f>
        <v>567740.80000000005</v>
      </c>
      <c r="I33" s="9">
        <f>BS!$M$21</f>
        <v>470592.07999999996</v>
      </c>
      <c r="K33" s="13">
        <v>473964</v>
      </c>
      <c r="L33" s="13">
        <v>470593</v>
      </c>
    </row>
    <row r="34" spans="1:12" x14ac:dyDescent="0.25">
      <c r="A34" s="4"/>
      <c r="H34" s="9"/>
      <c r="I34" s="9"/>
    </row>
    <row r="35" spans="1:12" x14ac:dyDescent="0.25">
      <c r="A35" s="4" t="s">
        <v>54</v>
      </c>
      <c r="H35" s="9">
        <f>H31+H33</f>
        <v>563066.76000000013</v>
      </c>
      <c r="I35" s="9">
        <f>I31+I33</f>
        <v>563067.36</v>
      </c>
      <c r="K35" s="15">
        <v>545295</v>
      </c>
      <c r="L35" s="15">
        <f>L31+L33</f>
        <v>545295</v>
      </c>
    </row>
    <row r="36" spans="1:12" x14ac:dyDescent="0.25">
      <c r="H36" s="9"/>
      <c r="I36" s="9"/>
    </row>
    <row r="37" spans="1:12" x14ac:dyDescent="0.25">
      <c r="A37" s="5" t="s">
        <v>55</v>
      </c>
      <c r="H37" s="9">
        <f>H35-BS!I21</f>
        <v>6.0000000172294676E-2</v>
      </c>
      <c r="I37" s="9">
        <f>I35-BS!I21</f>
        <v>0.66000000003259629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2025-12-10T22:34:50Z</dcterms:modified>
</cp:coreProperties>
</file>