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6/01-2026/"/>
    </mc:Choice>
  </mc:AlternateContent>
  <xr:revisionPtr revIDLastSave="103" documentId="8_{900E2F30-9800-4C7D-AA70-7D6265635190}" xr6:coauthVersionLast="47" xr6:coauthVersionMax="47" xr10:uidLastSave="{35A0332F-F257-4CC1-81CF-9EEC1AA8BDB3}"/>
  <bookViews>
    <workbookView xWindow="-108" yWindow="-108" windowWidth="23256" windowHeight="1389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BS!$E$1:$M$51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BS!$E$3:$L$52</definedName>
    <definedName name="Report" localSheetId="0">BS!$A$3:$L$52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0" i="1" l="1"/>
  <c r="M46" i="1"/>
  <c r="M51" i="1" s="1"/>
  <c r="M32" i="1"/>
  <c r="M21" i="1"/>
  <c r="M27" i="1" s="1"/>
  <c r="M36" i="1" s="1"/>
  <c r="K50" i="1"/>
  <c r="K46" i="1"/>
  <c r="K51" i="1" s="1"/>
  <c r="K32" i="1"/>
  <c r="K21" i="1"/>
  <c r="K27" i="1" s="1"/>
  <c r="K36" i="1" s="1"/>
  <c r="L50" i="1"/>
  <c r="L46" i="1"/>
  <c r="L32" i="1"/>
  <c r="L21" i="1"/>
  <c r="L27" i="1" s="1"/>
  <c r="L36" i="1" s="1"/>
  <c r="L51" i="1" l="1"/>
  <c r="I20" i="2"/>
  <c r="H20" i="2"/>
  <c r="I9" i="2"/>
  <c r="I21" i="1"/>
  <c r="I27" i="1" s="1"/>
  <c r="J27" i="1"/>
  <c r="J32" i="1"/>
  <c r="J46" i="1"/>
  <c r="J51" i="1" s="1"/>
  <c r="I46" i="1"/>
  <c r="I32" i="1"/>
  <c r="I50" i="1"/>
  <c r="H14" i="2"/>
  <c r="I14" i="2"/>
  <c r="I18" i="2"/>
  <c r="H18" i="2"/>
  <c r="I11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9" i="2" l="1"/>
  <c r="H23" i="2" s="1"/>
  <c r="H31" i="2" s="1"/>
  <c r="J36" i="1"/>
  <c r="H33" i="2"/>
  <c r="I51" i="1"/>
  <c r="I36" i="1"/>
  <c r="I33" i="2"/>
  <c r="I23" i="2"/>
  <c r="I31" i="2" s="1"/>
  <c r="H35" i="2" l="1"/>
  <c r="H37" i="2" s="1"/>
  <c r="I35" i="2"/>
  <c r="I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H13" authorId="0" shapeId="0" xr:uid="{BC8C7514-F5DF-4009-8DF1-38409CDFB8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I13" authorId="0" shapeId="0" xr:uid="{3B81E6F9-3C19-46B5-9588-F6BD8F40525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K13" authorId="0" shapeId="0" xr:uid="{B4DCE203-691F-402B-83A7-DC9C2DC7CE7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L13" authorId="1" shapeId="0" xr:uid="{F3327E4C-9DAE-49D0-8145-E0D399F3C9A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48EE0494-3E92-4A8B-B267-703681D7CFB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I14" authorId="0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0" shapeId="0" xr:uid="{D5F2DDE7-7B80-4460-87F5-443E1A2AAF2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2D1D6DAE-0E36-4BB4-905E-D355513B552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0" shapeId="0" xr:uid="{B3A8EEA5-335E-42C7-9CFE-02BB62C0BDA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0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&amp; chapter event invoices</t>
        </r>
      </text>
    </comment>
    <comment ref="K22" authorId="0" shapeId="0" xr:uid="{DF483DE6-1178-4307-AAF0-7038045F83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0" shapeId="0" xr:uid="{6035C8DD-C071-4A4B-A424-94DFD5EF63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0" shapeId="0" xr:uid="{64A007DB-F9C5-49CC-BCB4-A6A332C8DDA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0" shapeId="0" xr:uid="{F6983434-9E3F-4379-978B-C91F2DECDD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K26" authorId="0" shapeId="0" xr:uid="{60BB7026-D840-4EFE-9652-DE7DCD8A0F2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L26" authorId="0" shapeId="0" xr:uid="{C172A323-1379-4B50-93CA-AA59B18A39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0" shapeId="0" xr:uid="{755D3B4B-1F16-4A84-802F-3D2A6B4AB43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I41" authorId="1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1" authorId="1" shapeId="0" xr:uid="{61D5B59C-5242-4809-B5F0-A0AF8CCA49A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1" authorId="1" shapeId="0" xr:uid="{9A4976D8-E5CA-4505-A0D4-C75E3FE2247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41" authorId="1" shapeId="0" xr:uid="{915BCB32-7ED5-41B5-BACE-0B559E442CC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44" authorId="0" shapeId="0" xr:uid="{C96A2D28-2352-42FD-88C2-F288578F9E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  <comment ref="K44" authorId="0" shapeId="0" xr:uid="{B2079E49-2941-4783-A1EF-05981B6EFC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  <comment ref="M44" authorId="0" shapeId="0" xr:uid="{656677BF-7625-430E-89F3-311BDD36682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</commentList>
</comments>
</file>

<file path=xl/sharedStrings.xml><?xml version="1.0" encoding="utf-8"?>
<sst xmlns="http://schemas.openxmlformats.org/spreadsheetml/2006/main" count="80" uniqueCount="72">
  <si>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</si>
  <si>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</si>
  <si>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</si>
  <si>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</si>
  <si>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</si>
  <si>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</si>
  <si>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</si>
  <si>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</si>
  <si>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</si>
  <si>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</si>
  <si>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</si>
  <si>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</si>
  <si>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</si>
  <si>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</si>
  <si>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</si>
  <si>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</si>
  <si>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</si>
  <si>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</si>
  <si>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</si>
  <si>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</si>
  <si>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</si>
  <si>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</si>
  <si>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</si>
  <si>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</si>
  <si>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</si>
  <si>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</si>
  <si>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</si>
  <si>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</si>
  <si>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</si>
  <si>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</si>
  <si>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</si>
  <si>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</si>
  <si>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</si>
  <si>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</si>
  <si>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</si>
  <si>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</si>
  <si>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</si>
  <si>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</si>
  <si>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</si>
  <si>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</si>
  <si>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</si>
  <si>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</si>
  <si>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</si>
  <si>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</si>
  <si>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</si>
  <si>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</si>
  <si>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</si>
  <si>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</si>
  <si>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</si>
  <si>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</si>
  <si>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</si>
  <si>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</si>
  <si>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</si>
  <si>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</si>
  <si>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</si>
  <si>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</si>
  <si>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</si>
  <si>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</si>
  <si>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</si>
  <si>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</si>
  <si>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</si>
  <si>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</si>
  <si>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</si>
  <si>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</si>
  <si>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</si>
  <si>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</si>
  <si>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</si>
  <si>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</si>
  <si>
    <t>Other Assets - Rent deposit</t>
  </si>
  <si>
    <t>Other Assets - Endowment Fund</t>
  </si>
  <si>
    <t>Money Market</t>
  </si>
  <si>
    <t>Deferred Grant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</si>
</sst>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3" fillId="0" borderId="0" xfId="1" applyNumberFormat="1" applyFont="1" applyAlignment="1">
      <alignment horizontal="right"/>
    </xf>
    <xf numFmtId="0" fontId="13" fillId="0" borderId="0" xfId="0" applyFont="1"/>
    <xf numFmtId="166" fontId="14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1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3"/>
  <sheetViews>
    <sheetView tabSelected="1" topLeftCell="G1" zoomScale="76" zoomScaleNormal="40" workbookViewId="0">
      <selection activeCell="R21" sqref="R21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3" t="s">
        <v>24</v>
      </c>
      <c r="F3" s="44"/>
      <c r="G3" s="44"/>
      <c r="H3" s="44"/>
      <c r="I3" s="44"/>
      <c r="J3" s="44"/>
      <c r="K3" s="44"/>
      <c r="L3" s="44"/>
    </row>
    <row r="4" spans="5:13" x14ac:dyDescent="0.25">
      <c r="E4" s="43" t="s">
        <v>0</v>
      </c>
      <c r="F4" s="44"/>
      <c r="G4" s="44"/>
      <c r="H4" s="44"/>
      <c r="I4" s="44"/>
      <c r="J4" s="44"/>
      <c r="K4" s="44"/>
      <c r="L4" s="44"/>
    </row>
    <row r="5" spans="5:13" x14ac:dyDescent="0.25">
      <c r="E5" s="43"/>
      <c r="F5" s="44"/>
      <c r="G5" s="44"/>
      <c r="H5" s="44"/>
      <c r="I5" s="44"/>
      <c r="J5" s="44"/>
      <c r="K5" s="44"/>
      <c r="L5" s="44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5">
        <v>46053</v>
      </c>
      <c r="J8" s="46"/>
      <c r="K8" s="46"/>
      <c r="L8" s="47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35</v>
      </c>
      <c r="M9" s="23" t="s">
        <v>58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9659.8700000000008</v>
      </c>
      <c r="J12" s="25">
        <v>6000</v>
      </c>
      <c r="K12" s="25">
        <v>6336.26</v>
      </c>
      <c r="L12" s="25">
        <v>15694</v>
      </c>
      <c r="M12" s="25">
        <v>6336.26</v>
      </c>
    </row>
    <row r="13" spans="5:13" x14ac:dyDescent="0.25">
      <c r="F13" s="3"/>
      <c r="G13" s="24"/>
      <c r="H13" s="3" t="s">
        <v>70</v>
      </c>
      <c r="I13" s="25">
        <v>195201.32</v>
      </c>
      <c r="J13" s="25">
        <v>195100</v>
      </c>
      <c r="K13" s="25">
        <v>215616.32</v>
      </c>
      <c r="L13" s="25">
        <v>110165</v>
      </c>
      <c r="M13" s="25">
        <v>215616.32</v>
      </c>
    </row>
    <row r="14" spans="5:13" x14ac:dyDescent="0.25">
      <c r="F14" s="3"/>
      <c r="G14" s="24"/>
      <c r="H14" s="3" t="s">
        <v>66</v>
      </c>
      <c r="I14" s="25">
        <v>19678.64</v>
      </c>
      <c r="J14" s="25">
        <v>32000</v>
      </c>
      <c r="K14" s="25">
        <v>38820.71</v>
      </c>
      <c r="L14" s="25">
        <v>32728</v>
      </c>
      <c r="M14" s="25">
        <v>38820.71</v>
      </c>
    </row>
    <row r="15" spans="5:13" x14ac:dyDescent="0.25">
      <c r="F15" s="3"/>
      <c r="G15" s="24"/>
      <c r="H15" s="3" t="s">
        <v>61</v>
      </c>
      <c r="I15" s="25">
        <v>1510.04</v>
      </c>
      <c r="J15" s="25">
        <v>1510</v>
      </c>
      <c r="K15" s="25">
        <v>1510.04</v>
      </c>
      <c r="L15" s="25">
        <v>4438</v>
      </c>
      <c r="M15" s="25">
        <v>1510.04</v>
      </c>
    </row>
    <row r="16" spans="5:13" x14ac:dyDescent="0.25">
      <c r="F16" s="3"/>
      <c r="G16" s="24"/>
      <c r="H16" s="3" t="s">
        <v>62</v>
      </c>
      <c r="I16" s="25">
        <v>1720.5</v>
      </c>
      <c r="J16" s="25">
        <v>1721</v>
      </c>
      <c r="K16" s="25">
        <v>1720.5</v>
      </c>
      <c r="L16" s="25">
        <v>1721</v>
      </c>
      <c r="M16" s="25">
        <v>1720.5</v>
      </c>
    </row>
    <row r="17" spans="5:13" x14ac:dyDescent="0.25">
      <c r="F17" s="3"/>
      <c r="G17" s="24"/>
      <c r="H17" s="3" t="s">
        <v>64</v>
      </c>
      <c r="I17" s="25">
        <v>110237.4</v>
      </c>
      <c r="J17" s="25">
        <v>98216</v>
      </c>
      <c r="K17" s="25">
        <v>98615.85</v>
      </c>
      <c r="L17" s="25">
        <v>45165</v>
      </c>
      <c r="M17" s="25">
        <v>98615.85</v>
      </c>
    </row>
    <row r="18" spans="5:13" x14ac:dyDescent="0.25">
      <c r="F18" s="3"/>
      <c r="G18" s="24"/>
      <c r="H18" s="3" t="s">
        <v>65</v>
      </c>
      <c r="I18" s="25">
        <v>6103.87</v>
      </c>
      <c r="J18" s="25">
        <v>6104</v>
      </c>
      <c r="K18" s="25">
        <v>6103.87</v>
      </c>
      <c r="L18" s="25">
        <v>6104</v>
      </c>
      <c r="M18" s="25">
        <v>6103.87</v>
      </c>
    </row>
    <row r="19" spans="5:13" x14ac:dyDescent="0.25">
      <c r="F19" s="3"/>
      <c r="G19" s="24"/>
      <c r="H19" s="3" t="s">
        <v>67</v>
      </c>
      <c r="I19" s="25">
        <v>0</v>
      </c>
      <c r="J19" s="25">
        <v>0</v>
      </c>
      <c r="K19" s="25">
        <v>0</v>
      </c>
      <c r="L19" s="25">
        <v>9000</v>
      </c>
      <c r="M19" s="25">
        <v>0</v>
      </c>
    </row>
    <row r="20" spans="5:13" ht="15" x14ac:dyDescent="0.4">
      <c r="F20" s="3"/>
      <c r="G20" s="24"/>
      <c r="H20" s="3" t="s">
        <v>26</v>
      </c>
      <c r="I20" s="26">
        <v>281222.38</v>
      </c>
      <c r="J20" s="26">
        <v>342325</v>
      </c>
      <c r="K20" s="26">
        <v>261868.86</v>
      </c>
      <c r="L20" s="26">
        <v>245721</v>
      </c>
      <c r="M20" s="26">
        <v>261868.86</v>
      </c>
    </row>
    <row r="21" spans="5:13" x14ac:dyDescent="0.25">
      <c r="F21" s="3"/>
      <c r="G21" s="24"/>
      <c r="H21" s="3" t="s">
        <v>27</v>
      </c>
      <c r="I21" s="25">
        <f>SUM(I12:I20)</f>
        <v>625334.02</v>
      </c>
      <c r="J21" s="25">
        <v>682976</v>
      </c>
      <c r="K21" s="25">
        <f>SUM(K12:K20)</f>
        <v>630592.41</v>
      </c>
      <c r="L21" s="25">
        <f>SUM(L12:L20)</f>
        <v>470736</v>
      </c>
      <c r="M21" s="25">
        <f>SUM(M12:M20)</f>
        <v>630592.41</v>
      </c>
    </row>
    <row r="22" spans="5:13" x14ac:dyDescent="0.25">
      <c r="E22" s="27"/>
      <c r="F22" s="3"/>
      <c r="G22" s="24" t="s">
        <v>32</v>
      </c>
      <c r="H22" s="3"/>
      <c r="I22" s="25">
        <v>18770</v>
      </c>
      <c r="J22" s="25">
        <v>300</v>
      </c>
      <c r="K22" s="25">
        <v>0</v>
      </c>
      <c r="L22" s="25">
        <v>0</v>
      </c>
      <c r="M22" s="25">
        <v>0</v>
      </c>
    </row>
    <row r="23" spans="5:13" x14ac:dyDescent="0.25">
      <c r="E23" s="27"/>
      <c r="F23" s="3"/>
      <c r="G23" s="24" t="s">
        <v>33</v>
      </c>
      <c r="H23" s="3"/>
      <c r="I23" s="25">
        <v>28586.43</v>
      </c>
      <c r="J23" s="25">
        <v>127833</v>
      </c>
      <c r="K23" s="25">
        <v>41374.25</v>
      </c>
      <c r="L23" s="25">
        <v>70302</v>
      </c>
      <c r="M23" s="25">
        <v>41374.25</v>
      </c>
    </row>
    <row r="24" spans="5:13" x14ac:dyDescent="0.25">
      <c r="E24" s="27"/>
      <c r="F24" s="3"/>
      <c r="G24" s="24" t="s">
        <v>28</v>
      </c>
      <c r="H24" s="3"/>
      <c r="I24" s="25">
        <v>42090.46</v>
      </c>
      <c r="J24" s="25">
        <v>42172</v>
      </c>
      <c r="K24" s="25">
        <v>41872.35</v>
      </c>
      <c r="L24" s="25">
        <v>37714</v>
      </c>
      <c r="M24" s="25">
        <v>41872.35</v>
      </c>
    </row>
    <row r="25" spans="5:13" x14ac:dyDescent="0.25">
      <c r="F25" s="3"/>
      <c r="G25" s="24" t="s">
        <v>7</v>
      </c>
      <c r="H25" s="3"/>
      <c r="I25" s="25">
        <v>3220.74</v>
      </c>
      <c r="J25" s="25">
        <v>4000</v>
      </c>
      <c r="K25" s="25">
        <v>3047.62</v>
      </c>
      <c r="L25" s="25">
        <v>1878</v>
      </c>
      <c r="M25" s="25">
        <v>3047.62</v>
      </c>
    </row>
    <row r="26" spans="5:13" x14ac:dyDescent="0.25">
      <c r="F26" s="3"/>
      <c r="G26" s="24" t="s">
        <v>29</v>
      </c>
      <c r="H26" s="3"/>
      <c r="I26" s="25">
        <v>13995.33</v>
      </c>
      <c r="J26" s="38">
        <v>0</v>
      </c>
      <c r="K26" s="25">
        <v>28664.12</v>
      </c>
      <c r="L26" s="25">
        <v>7473</v>
      </c>
      <c r="M26" s="25">
        <v>28664.12</v>
      </c>
    </row>
    <row r="27" spans="5:13" x14ac:dyDescent="0.25">
      <c r="G27" s="17" t="s">
        <v>8</v>
      </c>
      <c r="H27" s="17"/>
      <c r="I27" s="28">
        <f>SUM(I21:I26)</f>
        <v>731996.98</v>
      </c>
      <c r="J27" s="29">
        <f>SUM(J21:J26)</f>
        <v>857281</v>
      </c>
      <c r="K27" s="28">
        <f>SUM(K21:K26)</f>
        <v>745550.75</v>
      </c>
      <c r="L27" s="28">
        <f>SUM(L21:L26)</f>
        <v>588103</v>
      </c>
      <c r="M27" s="28">
        <f>SUM(M21:M26)</f>
        <v>745550.75</v>
      </c>
    </row>
    <row r="28" spans="5:13" ht="8.25" customHeight="1" x14ac:dyDescent="0.25">
      <c r="G28" s="17"/>
      <c r="H28" s="17"/>
      <c r="I28" s="18"/>
      <c r="J28" s="39"/>
      <c r="K28" s="18"/>
      <c r="L28" s="18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18"/>
      <c r="M29" s="18"/>
    </row>
    <row r="30" spans="5:13" x14ac:dyDescent="0.25">
      <c r="F30" s="3"/>
      <c r="G30" s="3" t="s">
        <v>10</v>
      </c>
      <c r="H30" s="3"/>
      <c r="I30" s="25">
        <v>156665.85</v>
      </c>
      <c r="J30" s="25">
        <v>156666</v>
      </c>
      <c r="K30" s="25">
        <v>156665.85</v>
      </c>
      <c r="L30" s="25">
        <v>153901.31</v>
      </c>
      <c r="M30" s="25">
        <v>156665.85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-15458</v>
      </c>
      <c r="K31" s="25">
        <v>-15458.2</v>
      </c>
      <c r="L31" s="25">
        <v>-15458.2</v>
      </c>
      <c r="M31" s="25">
        <v>-15458.2</v>
      </c>
    </row>
    <row r="32" spans="5:13" x14ac:dyDescent="0.25">
      <c r="G32" s="17" t="s">
        <v>12</v>
      </c>
      <c r="H32" s="17"/>
      <c r="I32" s="31">
        <f>SUM(I30:I31)</f>
        <v>141207.65</v>
      </c>
      <c r="J32" s="32">
        <f t="shared" ref="J32" si="0">SUM(J30:J31)</f>
        <v>141208</v>
      </c>
      <c r="K32" s="31">
        <f>SUM(K30:K31)</f>
        <v>141207.65</v>
      </c>
      <c r="L32" s="31">
        <f>SUM(L30:L31)</f>
        <v>138443.10999999999</v>
      </c>
      <c r="M32" s="31">
        <f>SUM(M30:M31)</f>
        <v>141207.65</v>
      </c>
    </row>
    <row r="33" spans="6:13" ht="7.5" customHeight="1" x14ac:dyDescent="0.25">
      <c r="G33" s="17"/>
      <c r="H33" s="17"/>
      <c r="I33" s="33"/>
      <c r="J33" s="40"/>
      <c r="K33" s="33"/>
      <c r="L33" s="33"/>
      <c r="M33" s="33"/>
    </row>
    <row r="34" spans="6:13" s="5" customFormat="1" ht="15" customHeight="1" x14ac:dyDescent="0.25">
      <c r="G34" s="24" t="s">
        <v>68</v>
      </c>
      <c r="H34" s="3"/>
      <c r="I34" s="42">
        <v>280</v>
      </c>
      <c r="J34" s="42">
        <v>280</v>
      </c>
      <c r="K34" s="42">
        <v>280</v>
      </c>
      <c r="L34" s="42">
        <v>280</v>
      </c>
      <c r="M34" s="42">
        <v>280</v>
      </c>
    </row>
    <row r="35" spans="6:13" ht="15" customHeight="1" x14ac:dyDescent="0.25">
      <c r="F35" s="3"/>
      <c r="G35" s="24" t="s">
        <v>69</v>
      </c>
      <c r="H35" s="34"/>
      <c r="I35" s="41">
        <v>91203.97</v>
      </c>
      <c r="J35" s="25">
        <v>90444</v>
      </c>
      <c r="K35" s="41">
        <v>89668.91</v>
      </c>
      <c r="L35" s="41">
        <v>69385</v>
      </c>
      <c r="M35" s="41">
        <v>89668.91</v>
      </c>
    </row>
    <row r="36" spans="6:13" ht="13.8" thickBot="1" x14ac:dyDescent="0.3">
      <c r="G36" s="17" t="s">
        <v>13</v>
      </c>
      <c r="H36" s="17"/>
      <c r="I36" s="35">
        <f>I27+I32+I34+I35</f>
        <v>964688.6</v>
      </c>
      <c r="J36" s="35">
        <f t="shared" ref="J36" si="1">J27+J32+J34+J35</f>
        <v>1089213</v>
      </c>
      <c r="K36" s="35">
        <f>K27+K32+K34+K35</f>
        <v>976707.31</v>
      </c>
      <c r="L36" s="35">
        <f t="shared" ref="L36" si="2">L27+L32+L34+L35</f>
        <v>796211.11</v>
      </c>
      <c r="M36" s="35">
        <f>M27+M32+M34+M35</f>
        <v>976707.31</v>
      </c>
    </row>
    <row r="37" spans="6:13" ht="13.8" thickTop="1" x14ac:dyDescent="0.25">
      <c r="F37" s="3"/>
      <c r="G37" s="3"/>
      <c r="H37" s="3"/>
      <c r="I37" s="18"/>
      <c r="J37" s="39"/>
      <c r="K37" s="18"/>
      <c r="L37" s="18"/>
      <c r="M37" s="18"/>
    </row>
    <row r="38" spans="6:13" x14ac:dyDescent="0.25">
      <c r="F38" s="17" t="s">
        <v>14</v>
      </c>
      <c r="G38" s="17"/>
      <c r="H38" s="17"/>
      <c r="I38" s="37"/>
      <c r="J38" s="39"/>
      <c r="K38" s="37"/>
      <c r="L38" s="37"/>
      <c r="M38" s="37"/>
    </row>
    <row r="39" spans="6:13" x14ac:dyDescent="0.25">
      <c r="G39" s="17" t="s">
        <v>15</v>
      </c>
      <c r="H39" s="17"/>
      <c r="I39" s="25"/>
      <c r="J39" s="39"/>
      <c r="K39" s="25"/>
      <c r="L39" s="25"/>
      <c r="M39" s="25"/>
    </row>
    <row r="40" spans="6:13" x14ac:dyDescent="0.25">
      <c r="G40" s="24" t="s">
        <v>16</v>
      </c>
      <c r="H40" s="3"/>
      <c r="I40" s="25">
        <v>21204.71</v>
      </c>
      <c r="J40" s="25">
        <v>182021</v>
      </c>
      <c r="K40" s="25">
        <v>28482.49</v>
      </c>
      <c r="L40" s="25">
        <v>10706</v>
      </c>
      <c r="M40" s="25">
        <v>28482.49</v>
      </c>
    </row>
    <row r="41" spans="6:13" x14ac:dyDescent="0.25">
      <c r="G41" s="24" t="s">
        <v>31</v>
      </c>
      <c r="H41" s="3"/>
      <c r="I41" s="25">
        <v>19678.64</v>
      </c>
      <c r="J41" s="25">
        <v>32000</v>
      </c>
      <c r="K41" s="25">
        <v>38820.71</v>
      </c>
      <c r="L41" s="25">
        <v>32728</v>
      </c>
      <c r="M41" s="25">
        <v>38820.71</v>
      </c>
    </row>
    <row r="42" spans="6:13" x14ac:dyDescent="0.25">
      <c r="G42" s="24" t="s">
        <v>60</v>
      </c>
      <c r="H42" s="3"/>
      <c r="I42" s="25">
        <v>9659.8700000000008</v>
      </c>
      <c r="J42" s="25">
        <v>6000</v>
      </c>
      <c r="K42" s="25">
        <v>6336.26</v>
      </c>
      <c r="L42" s="25">
        <v>15694</v>
      </c>
      <c r="M42" s="25">
        <v>6336.26</v>
      </c>
    </row>
    <row r="43" spans="6:13" x14ac:dyDescent="0.25">
      <c r="G43" s="24" t="s">
        <v>59</v>
      </c>
      <c r="H43" s="3"/>
      <c r="I43" s="25">
        <v>33732.300000000003</v>
      </c>
      <c r="J43" s="25">
        <v>25000</v>
      </c>
      <c r="K43" s="25">
        <v>5016.34</v>
      </c>
      <c r="L43" s="25">
        <v>11381</v>
      </c>
      <c r="M43" s="25">
        <v>5016.34</v>
      </c>
    </row>
    <row r="44" spans="6:13" x14ac:dyDescent="0.25">
      <c r="G44" s="24" t="s">
        <v>71</v>
      </c>
      <c r="I44" s="25">
        <v>78972.38</v>
      </c>
      <c r="J44" s="25">
        <v>78927</v>
      </c>
      <c r="K44" s="25">
        <v>100000</v>
      </c>
      <c r="L44" s="25">
        <v>0</v>
      </c>
      <c r="M44" s="25">
        <v>100000</v>
      </c>
    </row>
    <row r="45" spans="6:13" x14ac:dyDescent="0.25">
      <c r="G45" s="24" t="s">
        <v>63</v>
      </c>
      <c r="H45" s="3"/>
      <c r="I45" s="25">
        <v>4855.7299999999996</v>
      </c>
      <c r="J45" s="25">
        <v>8500</v>
      </c>
      <c r="K45" s="25">
        <v>8448.3700000000008</v>
      </c>
      <c r="L45" s="25">
        <v>5546</v>
      </c>
      <c r="M45" s="25">
        <v>8448.3700000000008</v>
      </c>
    </row>
    <row r="46" spans="6:13" x14ac:dyDescent="0.25">
      <c r="G46" s="17" t="s">
        <v>17</v>
      </c>
      <c r="H46" s="17"/>
      <c r="I46" s="31">
        <f>SUM(I40:I45)</f>
        <v>168103.63000000003</v>
      </c>
      <c r="J46" s="32">
        <f t="shared" ref="J46" si="3">SUM(J40:J45)</f>
        <v>332448</v>
      </c>
      <c r="K46" s="31">
        <f>SUM(K40:K45)</f>
        <v>187104.16999999998</v>
      </c>
      <c r="L46" s="31">
        <f>SUM(L40:L45)</f>
        <v>76055</v>
      </c>
      <c r="M46" s="31">
        <f>SUM(M40:M45)</f>
        <v>187104.16999999998</v>
      </c>
    </row>
    <row r="47" spans="6:13" x14ac:dyDescent="0.25">
      <c r="F47" s="17"/>
      <c r="G47" s="17" t="s">
        <v>18</v>
      </c>
      <c r="H47" s="17"/>
      <c r="I47" s="18"/>
      <c r="J47" s="39"/>
      <c r="K47" s="18"/>
      <c r="L47" s="18"/>
      <c r="M47" s="18"/>
    </row>
    <row r="48" spans="6:13" x14ac:dyDescent="0.25">
      <c r="G48" s="24" t="s">
        <v>36</v>
      </c>
      <c r="H48" s="3"/>
      <c r="I48" s="25">
        <v>789703.59</v>
      </c>
      <c r="J48" s="25">
        <v>789604</v>
      </c>
      <c r="K48" s="25">
        <v>740601</v>
      </c>
      <c r="L48" s="25">
        <v>740323</v>
      </c>
      <c r="M48" s="25">
        <v>740601</v>
      </c>
    </row>
    <row r="49" spans="6:13" x14ac:dyDescent="0.25">
      <c r="F49" s="5"/>
      <c r="G49" s="24" t="s">
        <v>19</v>
      </c>
      <c r="H49" s="3"/>
      <c r="I49" s="25">
        <v>6881.74</v>
      </c>
      <c r="J49" s="25">
        <v>-32840</v>
      </c>
      <c r="K49" s="25">
        <v>49002.59</v>
      </c>
      <c r="L49" s="25">
        <v>-20167</v>
      </c>
      <c r="M49" s="25">
        <v>49002.59</v>
      </c>
    </row>
    <row r="50" spans="6:13" x14ac:dyDescent="0.25">
      <c r="F50" s="17"/>
      <c r="G50" s="17" t="s">
        <v>20</v>
      </c>
      <c r="H50" s="17"/>
      <c r="I50" s="28">
        <f>SUM(I48:I49)</f>
        <v>796585.33</v>
      </c>
      <c r="J50" s="29">
        <v>756764</v>
      </c>
      <c r="K50" s="28">
        <f>SUM(K48:K49)</f>
        <v>789603.59</v>
      </c>
      <c r="L50" s="28">
        <f>SUM(L48:L49)</f>
        <v>720156</v>
      </c>
      <c r="M50" s="28">
        <f>SUM(M48:M49)</f>
        <v>789603.59</v>
      </c>
    </row>
    <row r="51" spans="6:13" ht="13.8" thickBot="1" x14ac:dyDescent="0.3">
      <c r="F51" s="17"/>
      <c r="G51" s="17" t="s">
        <v>21</v>
      </c>
      <c r="H51" s="17"/>
      <c r="I51" s="35">
        <f>I46+I50</f>
        <v>964688.96</v>
      </c>
      <c r="J51" s="36">
        <f>J46+J50</f>
        <v>1089212</v>
      </c>
      <c r="K51" s="35">
        <f>K46+K50</f>
        <v>976707.76</v>
      </c>
      <c r="L51" s="35">
        <f>L46+L50</f>
        <v>796211</v>
      </c>
      <c r="M51" s="35">
        <f>M46+M50</f>
        <v>976707.76</v>
      </c>
    </row>
    <row r="52" spans="6:13" ht="13.8" thickTop="1" x14ac:dyDescent="0.25">
      <c r="F52" s="17"/>
      <c r="G52" s="17"/>
      <c r="H52" s="17"/>
      <c r="I52" s="17"/>
      <c r="J52" s="18"/>
      <c r="K52" s="17"/>
    </row>
    <row r="53" spans="6:13" x14ac:dyDescent="0.25">
      <c r="K53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72" zoomScaleNormal="85" workbookViewId="0">
      <selection activeCell="K36" sqref="K36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3" t="s">
        <v>24</v>
      </c>
      <c r="B3" s="44"/>
      <c r="C3" s="44"/>
      <c r="D3" s="44"/>
      <c r="E3" s="44"/>
      <c r="F3" s="44"/>
      <c r="G3" s="44"/>
      <c r="H3" s="44"/>
      <c r="I3" s="8"/>
    </row>
    <row r="4" spans="1:12" x14ac:dyDescent="0.25">
      <c r="A4" s="43" t="s">
        <v>37</v>
      </c>
      <c r="B4" s="44"/>
      <c r="C4" s="44"/>
      <c r="D4" s="44"/>
      <c r="E4" s="44"/>
      <c r="F4" s="44"/>
      <c r="G4" s="44"/>
      <c r="H4" s="44"/>
      <c r="I4" s="8"/>
    </row>
    <row r="5" spans="1:12" x14ac:dyDescent="0.25">
      <c r="A5" s="48">
        <v>46053</v>
      </c>
      <c r="B5" s="48"/>
      <c r="C5" s="48"/>
      <c r="D5" s="48"/>
      <c r="E5" s="48"/>
      <c r="F5" s="48"/>
      <c r="G5" s="48"/>
      <c r="H5" s="48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8" t="s">
        <v>2</v>
      </c>
      <c r="I6" s="48"/>
      <c r="K6" s="49" t="s">
        <v>4</v>
      </c>
      <c r="L6" s="49"/>
    </row>
    <row r="7" spans="1:12" x14ac:dyDescent="0.25">
      <c r="H7" s="12" t="s">
        <v>56</v>
      </c>
      <c r="I7" s="12" t="s">
        <v>57</v>
      </c>
      <c r="K7" s="14" t="s">
        <v>56</v>
      </c>
      <c r="L7" s="14" t="s">
        <v>57</v>
      </c>
    </row>
    <row r="8" spans="1:12" x14ac:dyDescent="0.25">
      <c r="A8" s="4" t="s">
        <v>38</v>
      </c>
    </row>
    <row r="9" spans="1:12" x14ac:dyDescent="0.25">
      <c r="A9" s="3" t="s">
        <v>39</v>
      </c>
      <c r="H9" s="9">
        <f>BS!I50-BS!K50</f>
        <v>6981.7399999999907</v>
      </c>
      <c r="I9" s="9">
        <f>BS!I49+(BS!I48-BS!M50)</f>
        <v>6981.74</v>
      </c>
      <c r="K9" s="13">
        <v>-32840</v>
      </c>
      <c r="L9" s="13">
        <v>-32840</v>
      </c>
    </row>
    <row r="10" spans="1:12" x14ac:dyDescent="0.25">
      <c r="A10" s="4" t="s">
        <v>40</v>
      </c>
      <c r="H10" s="9"/>
      <c r="I10" s="9"/>
    </row>
    <row r="11" spans="1:12" x14ac:dyDescent="0.25">
      <c r="A11" s="6" t="s">
        <v>41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42</v>
      </c>
      <c r="H13" s="9"/>
      <c r="I13" s="9"/>
    </row>
    <row r="14" spans="1:12" x14ac:dyDescent="0.25">
      <c r="A14" s="6" t="s">
        <v>43</v>
      </c>
      <c r="H14" s="9">
        <f>(BS!K22+BS!K23)-(BS!I22+BS!I23)</f>
        <v>-5982.18</v>
      </c>
      <c r="I14" s="9">
        <f>(BS!M22+BS!M23)-(BS!I22+BS!I23)</f>
        <v>-5982.18</v>
      </c>
      <c r="K14" s="13">
        <v>-86759</v>
      </c>
      <c r="L14" s="13">
        <v>-86759</v>
      </c>
    </row>
    <row r="15" spans="1:12" x14ac:dyDescent="0.25">
      <c r="A15" s="6" t="s">
        <v>28</v>
      </c>
      <c r="H15" s="9">
        <f>BS!K24-BS!I24</f>
        <v>-218.11000000000058</v>
      </c>
      <c r="I15" s="9">
        <f>BS!M24-BS!I24</f>
        <v>-218.11000000000058</v>
      </c>
      <c r="K15" s="13">
        <v>-300</v>
      </c>
      <c r="L15" s="13">
        <v>-300</v>
      </c>
    </row>
    <row r="16" spans="1:12" x14ac:dyDescent="0.25">
      <c r="A16" s="6" t="s">
        <v>7</v>
      </c>
      <c r="H16" s="9">
        <f>BS!K25-BS!I25</f>
        <v>-173.11999999999989</v>
      </c>
      <c r="I16" s="9">
        <f>BS!M25-BS!I25</f>
        <v>-173.11999999999989</v>
      </c>
      <c r="K16" s="13">
        <v>-952</v>
      </c>
      <c r="L16" s="13">
        <v>-952</v>
      </c>
    </row>
    <row r="17" spans="1:12" x14ac:dyDescent="0.25">
      <c r="A17" s="6" t="s">
        <v>29</v>
      </c>
      <c r="H17" s="9">
        <f>BS!K26-BS!I26</f>
        <v>14668.789999999999</v>
      </c>
      <c r="I17" s="9">
        <f>BS!M26-BS!I26</f>
        <v>14668.789999999999</v>
      </c>
      <c r="K17" s="13">
        <v>28664</v>
      </c>
      <c r="L17" s="13">
        <v>28664</v>
      </c>
    </row>
    <row r="18" spans="1:12" x14ac:dyDescent="0.25">
      <c r="A18" s="6" t="s">
        <v>30</v>
      </c>
      <c r="H18" s="9">
        <f>SUM(BS!K35-BS!I35)</f>
        <v>-1535.0599999999977</v>
      </c>
      <c r="I18" s="9">
        <f>SUM(BS!M35-BS!I35)</f>
        <v>-1535.0599999999977</v>
      </c>
      <c r="K18" s="13">
        <v>-775</v>
      </c>
      <c r="L18" s="13">
        <v>-775</v>
      </c>
    </row>
    <row r="19" spans="1:12" x14ac:dyDescent="0.25">
      <c r="A19" s="6" t="s">
        <v>44</v>
      </c>
      <c r="H19" s="9">
        <f>BS!I40-BS!K40</f>
        <v>-7277.7800000000025</v>
      </c>
      <c r="I19" s="9">
        <f>BS!I40-BS!M40</f>
        <v>-7277.7800000000025</v>
      </c>
      <c r="K19" s="13">
        <v>153539</v>
      </c>
      <c r="L19" s="13">
        <v>153539</v>
      </c>
    </row>
    <row r="20" spans="1:12" x14ac:dyDescent="0.25">
      <c r="A20" s="6" t="s">
        <v>50</v>
      </c>
      <c r="H20" s="9">
        <f>(BS!I42+ BS!I43+BS!I44)-(BS!K42+BS!K43+BS!K44)</f>
        <v>11011.950000000012</v>
      </c>
      <c r="I20" s="9">
        <f>(BS!I42+BS!I43+BS!I44)-(BS!M42+BS!M43+BS!M44)</f>
        <v>11011.950000000012</v>
      </c>
      <c r="K20" s="13">
        <v>-1425</v>
      </c>
      <c r="L20" s="13">
        <v>-1425</v>
      </c>
    </row>
    <row r="21" spans="1:12" x14ac:dyDescent="0.25">
      <c r="A21" s="6" t="s">
        <v>51</v>
      </c>
      <c r="H21" s="9">
        <f>BS!I41-BS!K41</f>
        <v>-19142.07</v>
      </c>
      <c r="I21" s="9">
        <f>BS!I41-BS!M41</f>
        <v>-19142.07</v>
      </c>
      <c r="K21" s="13">
        <v>-6821</v>
      </c>
      <c r="L21" s="13">
        <v>-6821</v>
      </c>
    </row>
    <row r="22" spans="1:12" x14ac:dyDescent="0.25">
      <c r="A22" s="6" t="s">
        <v>34</v>
      </c>
      <c r="H22" s="10">
        <f>BS!I45-BS!K45</f>
        <v>-3592.6400000000012</v>
      </c>
      <c r="I22" s="10">
        <f>BS!I45-BS!M45</f>
        <v>-3592.6400000000012</v>
      </c>
      <c r="K22" s="13">
        <v>52</v>
      </c>
      <c r="L22" s="13">
        <v>52</v>
      </c>
    </row>
    <row r="23" spans="1:12" x14ac:dyDescent="0.25">
      <c r="A23" s="4" t="s">
        <v>45</v>
      </c>
      <c r="H23" s="9">
        <f>SUM(H9:H22)</f>
        <v>-5258.4800000000014</v>
      </c>
      <c r="I23" s="9">
        <f>SUM(I9:I22)</f>
        <v>-5258.4799999999905</v>
      </c>
      <c r="K23" s="15">
        <v>52383</v>
      </c>
      <c r="L23" s="15">
        <v>52383</v>
      </c>
    </row>
    <row r="24" spans="1:12" x14ac:dyDescent="0.25">
      <c r="A24" s="4"/>
      <c r="H24" s="9"/>
      <c r="I24" s="9"/>
    </row>
    <row r="25" spans="1:12" x14ac:dyDescent="0.25">
      <c r="A25" s="4" t="s">
        <v>46</v>
      </c>
      <c r="H25" s="9"/>
      <c r="I25" s="9"/>
    </row>
    <row r="26" spans="1:12" x14ac:dyDescent="0.25">
      <c r="A26" s="6" t="s">
        <v>47</v>
      </c>
      <c r="H26" s="9">
        <f>BS!K30-BS!I30</f>
        <v>0</v>
      </c>
      <c r="I26" s="9">
        <f>BS!M30-BS!I30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48</v>
      </c>
      <c r="H28" s="9"/>
      <c r="I28" s="9"/>
    </row>
    <row r="29" spans="1:12" x14ac:dyDescent="0.25">
      <c r="A29" s="6" t="s">
        <v>52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49</v>
      </c>
      <c r="H31" s="9">
        <f>H23+H26+H29</f>
        <v>-5258.4800000000014</v>
      </c>
      <c r="I31" s="9">
        <f>I23+I26+I29</f>
        <v>-5258.4799999999905</v>
      </c>
      <c r="K31" s="15">
        <v>52383</v>
      </c>
      <c r="L31" s="15">
        <v>52383</v>
      </c>
    </row>
    <row r="32" spans="1:12" x14ac:dyDescent="0.25">
      <c r="A32" s="4"/>
      <c r="H32" s="9"/>
      <c r="I32" s="9"/>
    </row>
    <row r="33" spans="1:12" x14ac:dyDescent="0.25">
      <c r="A33" s="4" t="s">
        <v>53</v>
      </c>
      <c r="H33" s="9">
        <f>BS!K21</f>
        <v>630592.41</v>
      </c>
      <c r="I33" s="9">
        <f>BS!$M$21</f>
        <v>630592.41</v>
      </c>
      <c r="K33" s="13">
        <v>630593</v>
      </c>
      <c r="L33" s="13">
        <v>630593</v>
      </c>
    </row>
    <row r="34" spans="1:12" x14ac:dyDescent="0.25">
      <c r="A34" s="4"/>
      <c r="H34" s="9"/>
      <c r="I34" s="9"/>
    </row>
    <row r="35" spans="1:12" x14ac:dyDescent="0.25">
      <c r="A35" s="4" t="s">
        <v>54</v>
      </c>
      <c r="H35" s="9">
        <f>H31+H33</f>
        <v>625333.93000000005</v>
      </c>
      <c r="I35" s="9">
        <f>I31+I33</f>
        <v>625333.93000000005</v>
      </c>
      <c r="K35" s="15">
        <v>682976</v>
      </c>
      <c r="L35" s="15">
        <f>L31+L33</f>
        <v>682976</v>
      </c>
    </row>
    <row r="36" spans="1:12" x14ac:dyDescent="0.25">
      <c r="H36" s="9"/>
      <c r="I36" s="9"/>
    </row>
    <row r="37" spans="1:12" x14ac:dyDescent="0.25">
      <c r="A37" s="5" t="s">
        <v>55</v>
      </c>
      <c r="H37" s="9">
        <f>H35-BS!I21</f>
        <v>-8.999999996740371E-2</v>
      </c>
      <c r="I37" s="9">
        <f>I35-BS!I21</f>
        <v>-8.999999996740371E-2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2026-02-12T15:54:07Z</dcterms:modified>
</cp:coreProperties>
</file>