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wiwaterfowlassociation-my.sharepoint.com/personal/kboettcher_wisducks_org/Documents/Documents/Board/2026/04-2026/"/>
    </mc:Choice>
  </mc:AlternateContent>
  <xr:revisionPtr revIDLastSave="261" documentId="8_{6CDE0D20-067C-4789-A9FF-FAE1749001C6}" xr6:coauthVersionLast="47" xr6:coauthVersionMax="47" xr10:uidLastSave="{A2CBF54E-79E7-4AC6-B4BF-E171F3945FDD}"/>
  <bookViews>
    <workbookView xWindow="348" yWindow="204" windowWidth="10932" windowHeight="13056" tabRatio="672" xr2:uid="{00000000-000D-0000-FFFF-FFFF00000000}"/>
  </bookViews>
  <sheets>
    <sheet name="Sheet1" sheetId="1" r:id="rId1"/>
    <sheet name="Grant breakdown" sheetId="2" r:id="rId2"/>
    <sheet name="Sheet3" sheetId="3" r:id="rId3"/>
  </sheets>
  <definedNames>
    <definedName name="_xlnm.Print_Area" localSheetId="0">Sheet1!$A$1:$G$76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56" i="1" l="1"/>
  <c r="C56" i="1" s="1"/>
  <c r="A55" i="1"/>
  <c r="C55" i="1" s="1"/>
  <c r="A54" i="1"/>
  <c r="C54" i="1" s="1"/>
  <c r="A53" i="1"/>
  <c r="A16" i="1"/>
  <c r="C16" i="1" s="1"/>
  <c r="A15" i="1"/>
  <c r="C15" i="1" s="1"/>
  <c r="A14" i="1"/>
  <c r="C15" i="2"/>
  <c r="B15" i="2"/>
  <c r="A13" i="1" s="1"/>
  <c r="C13" i="1" s="1"/>
  <c r="C7" i="2"/>
  <c r="B7" i="2"/>
  <c r="A72" i="1"/>
  <c r="F72" i="1"/>
  <c r="G72" i="1" s="1"/>
  <c r="F59" i="1"/>
  <c r="F47" i="1"/>
  <c r="F29" i="1"/>
  <c r="F20" i="1"/>
  <c r="C23" i="1"/>
  <c r="B72" i="1"/>
  <c r="A47" i="1"/>
  <c r="G56" i="1"/>
  <c r="G54" i="1"/>
  <c r="G16" i="1"/>
  <c r="G14" i="1"/>
  <c r="C43" i="1"/>
  <c r="E59" i="1"/>
  <c r="E47" i="1"/>
  <c r="E29" i="1"/>
  <c r="E20" i="1"/>
  <c r="G57" i="1"/>
  <c r="G17" i="1"/>
  <c r="C57" i="1"/>
  <c r="C17" i="1"/>
  <c r="C25" i="1"/>
  <c r="C24" i="1"/>
  <c r="B20" i="1"/>
  <c r="B29" i="1"/>
  <c r="B47" i="1"/>
  <c r="B59" i="1"/>
  <c r="G9" i="1"/>
  <c r="G10" i="1"/>
  <c r="G11" i="1"/>
  <c r="G12" i="1"/>
  <c r="G13" i="1"/>
  <c r="G15" i="1"/>
  <c r="G18" i="1"/>
  <c r="G23" i="1"/>
  <c r="G24" i="1"/>
  <c r="G25" i="1"/>
  <c r="C9" i="1"/>
  <c r="C10" i="1"/>
  <c r="C11" i="1"/>
  <c r="C12" i="1"/>
  <c r="C18" i="1"/>
  <c r="C35" i="1"/>
  <c r="C36" i="1"/>
  <c r="C37" i="1"/>
  <c r="C38" i="1"/>
  <c r="C39" i="1"/>
  <c r="C40" i="1"/>
  <c r="C41" i="1"/>
  <c r="C42" i="1"/>
  <c r="C44" i="1"/>
  <c r="C45" i="1"/>
  <c r="C46" i="1"/>
  <c r="C50" i="1"/>
  <c r="C51" i="1"/>
  <c r="C52" i="1"/>
  <c r="C58" i="1"/>
  <c r="C62" i="1"/>
  <c r="C63" i="1"/>
  <c r="C64" i="1"/>
  <c r="C65" i="1"/>
  <c r="C66" i="1"/>
  <c r="C67" i="1"/>
  <c r="C68" i="1"/>
  <c r="C69" i="1"/>
  <c r="C70" i="1"/>
  <c r="C71" i="1"/>
  <c r="G51" i="1"/>
  <c r="G52" i="1"/>
  <c r="G53" i="1"/>
  <c r="G55" i="1"/>
  <c r="G58" i="1"/>
  <c r="G50" i="1"/>
  <c r="G64" i="1"/>
  <c r="G65" i="1"/>
  <c r="G66" i="1"/>
  <c r="G67" i="1"/>
  <c r="G68" i="1"/>
  <c r="G70" i="1"/>
  <c r="G71" i="1"/>
  <c r="G62" i="1"/>
  <c r="G36" i="1"/>
  <c r="G37" i="1"/>
  <c r="G38" i="1"/>
  <c r="G40" i="1"/>
  <c r="G42" i="1"/>
  <c r="G44" i="1"/>
  <c r="G45" i="1"/>
  <c r="G46" i="1"/>
  <c r="G35" i="1"/>
  <c r="G63" i="1"/>
  <c r="G69" i="1"/>
  <c r="G39" i="1"/>
  <c r="G41" i="1"/>
  <c r="G43" i="1"/>
  <c r="A29" i="1"/>
  <c r="A59" i="1" l="1"/>
  <c r="A73" i="1" s="1"/>
  <c r="C53" i="1"/>
  <c r="C14" i="1"/>
  <c r="A20" i="1"/>
  <c r="A31" i="1" s="1"/>
  <c r="B22" i="2"/>
  <c r="C22" i="2"/>
  <c r="F73" i="1"/>
  <c r="F31" i="1"/>
  <c r="E31" i="1"/>
  <c r="B73" i="1"/>
  <c r="B31" i="1"/>
  <c r="G59" i="1"/>
  <c r="E73" i="1"/>
  <c r="G47" i="1"/>
  <c r="G29" i="1"/>
  <c r="G20" i="1"/>
  <c r="C59" i="1"/>
  <c r="C47" i="1"/>
  <c r="C72" i="1"/>
  <c r="C29" i="1"/>
  <c r="C20" i="1"/>
  <c r="G73" i="1" l="1"/>
  <c r="F76" i="1"/>
  <c r="G76" i="1" s="1"/>
  <c r="B76" i="1"/>
  <c r="G31" i="1"/>
  <c r="C73" i="1"/>
  <c r="A76" i="1"/>
  <c r="C31" i="1"/>
  <c r="C76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Owner</author>
    <author>Kelcy Boettcher</author>
  </authors>
  <commentList>
    <comment ref="A9" authorId="0" shapeId="0" xr:uid="{7A48A12E-4676-45ED-9B11-0876676CBF35}">
      <text>
        <r>
          <rPr>
            <b/>
            <sz val="9"/>
            <color indexed="81"/>
            <rFont val="Tahoma"/>
            <family val="2"/>
          </rPr>
          <t>Owner:</t>
        </r>
        <r>
          <rPr>
            <sz val="9"/>
            <color indexed="81"/>
            <rFont val="Tahoma"/>
            <family val="2"/>
          </rPr>
          <t xml:space="preserve"> Midland Wings turkey raffle, West Allis Bash, Valley Bash</t>
        </r>
      </text>
    </comment>
    <comment ref="A10" authorId="0" shapeId="0" xr:uid="{EEACC283-2606-4C37-9061-0BD417B52DB7}">
      <text>
        <r>
          <rPr>
            <b/>
            <sz val="9"/>
            <color indexed="81"/>
            <rFont val="Tahoma"/>
            <family val="2"/>
          </rPr>
          <t>Owner:</t>
        </r>
        <r>
          <rPr>
            <sz val="9"/>
            <color indexed="81"/>
            <rFont val="Tahoma"/>
            <family val="2"/>
          </rPr>
          <t xml:space="preserve">
State meeting, late clalendar sale, wood duck box sales</t>
        </r>
      </text>
    </comment>
    <comment ref="A11" authorId="0" shapeId="0" xr:uid="{356146EA-D812-49C8-BB1D-4FE19ED02EC7}">
      <text>
        <r>
          <rPr>
            <b/>
            <sz val="9"/>
            <color indexed="81"/>
            <rFont val="Tahoma"/>
            <family val="2"/>
          </rPr>
          <t>Owner:</t>
        </r>
        <r>
          <rPr>
            <sz val="9"/>
            <color indexed="81"/>
            <rFont val="Tahoma"/>
            <family val="2"/>
          </rPr>
          <t xml:space="preserve">
Includes $585 sustaining monthly donations</t>
        </r>
      </text>
    </comment>
    <comment ref="A15" authorId="0" shapeId="0" xr:uid="{12E890C4-2906-453D-B41D-803BF63A7F9F}">
      <text>
        <r>
          <rPr>
            <b/>
            <sz val="9"/>
            <color indexed="81"/>
            <rFont val="Tahoma"/>
            <family val="2"/>
          </rPr>
          <t>Owner:</t>
        </r>
        <r>
          <rPr>
            <sz val="9"/>
            <color indexed="81"/>
            <rFont val="Tahoma"/>
            <family val="2"/>
          </rPr>
          <t xml:space="preserve">
R3 2025 program invoice</t>
        </r>
      </text>
    </comment>
    <comment ref="A17" authorId="0" shapeId="0" xr:uid="{EB1B4608-0A6C-4CCC-96C8-9F975A4DF486}">
      <text>
        <r>
          <rPr>
            <b/>
            <sz val="9"/>
            <color indexed="81"/>
            <rFont val="Tahoma"/>
            <family val="2"/>
          </rPr>
          <t>Owner:</t>
        </r>
        <r>
          <rPr>
            <sz val="9"/>
            <color indexed="81"/>
            <rFont val="Tahoma"/>
            <family val="2"/>
          </rPr>
          <t xml:space="preserve">
$3000 EXPO sponsorships, $5200 booths</t>
        </r>
      </text>
    </comment>
    <comment ref="A18" authorId="0" shapeId="0" xr:uid="{9B0145B1-D56C-4C50-A3F7-8A7CA94215D7}">
      <text>
        <r>
          <rPr>
            <b/>
            <sz val="9"/>
            <color indexed="81"/>
            <rFont val="Tahoma"/>
            <family val="2"/>
          </rPr>
          <t>Owner:</t>
        </r>
        <r>
          <rPr>
            <sz val="9"/>
            <color indexed="81"/>
            <rFont val="Tahoma"/>
            <family val="2"/>
          </rPr>
          <t xml:space="preserve">
$4325 donations, $657 interest</t>
        </r>
      </text>
    </comment>
    <comment ref="A24" authorId="0" shapeId="0" xr:uid="{1D02C2C0-1892-4BB2-915E-A2979F5A1341}">
      <text>
        <r>
          <rPr>
            <b/>
            <sz val="9"/>
            <color indexed="81"/>
            <rFont val="Tahoma"/>
            <family val="2"/>
          </rPr>
          <t>Owner:</t>
        </r>
        <r>
          <rPr>
            <sz val="9"/>
            <color indexed="81"/>
            <rFont val="Tahoma"/>
            <family val="2"/>
          </rPr>
          <t xml:space="preserve">
Wood duck boxes, chapter reward prizes</t>
        </r>
      </text>
    </comment>
    <comment ref="A39" authorId="0" shapeId="0" xr:uid="{80D9B7F7-CC44-45BD-8784-50502C1B0515}">
      <text>
        <r>
          <rPr>
            <b/>
            <sz val="9"/>
            <color indexed="81"/>
            <rFont val="Tahoma"/>
            <family val="2"/>
          </rPr>
          <t>Owner:</t>
        </r>
        <r>
          <rPr>
            <sz val="9"/>
            <color indexed="81"/>
            <rFont val="Tahoma"/>
            <family val="2"/>
          </rPr>
          <t xml:space="preserve">
cc processing</t>
        </r>
      </text>
    </comment>
    <comment ref="A46" authorId="0" shapeId="0" xr:uid="{2155736A-EBAA-4028-8670-9C5382BB0AD7}">
      <text>
        <r>
          <rPr>
            <b/>
            <sz val="9"/>
            <color indexed="81"/>
            <rFont val="Tahoma"/>
            <family val="2"/>
          </rPr>
          <t>Owner:</t>
        </r>
        <r>
          <rPr>
            <sz val="9"/>
            <color indexed="81"/>
            <rFont val="Tahoma"/>
            <family val="2"/>
          </rPr>
          <t xml:space="preserve">
MS 365 license</t>
        </r>
      </text>
    </comment>
    <comment ref="A52" authorId="0" shapeId="0" xr:uid="{C135AE79-2987-4958-8E0B-1A53D97EB4FE}">
      <text>
        <r>
          <rPr>
            <b/>
            <sz val="9"/>
            <color indexed="81"/>
            <rFont val="Tahoma"/>
            <family val="2"/>
          </rPr>
          <t xml:space="preserve">Owner:
</t>
        </r>
        <r>
          <rPr>
            <sz val="9"/>
            <color indexed="81"/>
            <rFont val="Tahoma"/>
            <family val="2"/>
          </rPr>
          <t>MS office licenses, phones</t>
        </r>
      </text>
    </comment>
    <comment ref="A55" authorId="0" shapeId="0" xr:uid="{A384BE5D-BBDB-4A83-A5EC-685ECD2369F4}">
      <text>
        <r>
          <rPr>
            <b/>
            <sz val="9"/>
            <color indexed="81"/>
            <rFont val="Tahoma"/>
            <family val="2"/>
          </rPr>
          <t>Owner:</t>
        </r>
        <r>
          <rPr>
            <sz val="9"/>
            <color indexed="81"/>
            <rFont val="Tahoma"/>
            <family val="2"/>
          </rPr>
          <t xml:space="preserve">
R3</t>
        </r>
      </text>
    </comment>
    <comment ref="A58" authorId="0" shapeId="0" xr:uid="{219F57A8-A41D-4613-B530-A5C8ECE546BE}">
      <text>
        <r>
          <rPr>
            <b/>
            <sz val="9"/>
            <color indexed="81"/>
            <rFont val="Tahoma"/>
            <family val="2"/>
          </rPr>
          <t>Owner:</t>
        </r>
        <r>
          <rPr>
            <sz val="9"/>
            <color indexed="81"/>
            <rFont val="Tahoma"/>
            <family val="2"/>
          </rPr>
          <t xml:space="preserve">
$1k lobbying, website, $557 state meeting,</t>
        </r>
      </text>
    </comment>
    <comment ref="A71" authorId="1" shapeId="0" xr:uid="{00000000-0006-0000-0000-000009000000}">
      <text>
        <r>
          <rPr>
            <b/>
            <sz val="9"/>
            <color indexed="81"/>
            <rFont val="Tahoma"/>
            <family val="2"/>
          </rPr>
          <t>Kelcy Boettcher:</t>
        </r>
        <r>
          <rPr>
            <sz val="9"/>
            <color indexed="81"/>
            <rFont val="Tahoma"/>
            <family val="2"/>
          </rPr>
          <t xml:space="preserve">
GGBCF gain</t>
        </r>
      </text>
    </comment>
  </commentList>
</comments>
</file>

<file path=xl/sharedStrings.xml><?xml version="1.0" encoding="utf-8"?>
<sst xmlns="http://schemas.openxmlformats.org/spreadsheetml/2006/main" count="88" uniqueCount="68">
  <si>
    <t>The Wisconsin Waterfowl Association</t>
  </si>
  <si>
    <t>Income Statement</t>
  </si>
  <si>
    <t>Current Month</t>
  </si>
  <si>
    <t>Year-To-Date</t>
  </si>
  <si>
    <t>Actual</t>
  </si>
  <si>
    <t>Budget</t>
  </si>
  <si>
    <t>Variance</t>
  </si>
  <si>
    <t>Gross Sales</t>
  </si>
  <si>
    <t>Net Sales</t>
  </si>
  <si>
    <t>Standard Cost of Sales</t>
  </si>
  <si>
    <t>COS-Other</t>
  </si>
  <si>
    <t>Total Standard Cost of Sales</t>
  </si>
  <si>
    <t>Other</t>
  </si>
  <si>
    <t>Marketing</t>
  </si>
  <si>
    <t>Net Income</t>
  </si>
  <si>
    <t>Chapter event revenue</t>
  </si>
  <si>
    <t>State event revenue</t>
  </si>
  <si>
    <t>Sponsor revenue</t>
  </si>
  <si>
    <t>COS-Chapter event revenue</t>
  </si>
  <si>
    <t>COS-State event revenue</t>
  </si>
  <si>
    <t>Gross Profit</t>
  </si>
  <si>
    <t>Development:</t>
  </si>
  <si>
    <t>Operating Expenses</t>
  </si>
  <si>
    <t>Travel</t>
  </si>
  <si>
    <t>Phone</t>
  </si>
  <si>
    <t>Benefits</t>
  </si>
  <si>
    <t>Wages</t>
  </si>
  <si>
    <t>Event expenses</t>
  </si>
  <si>
    <t>Shows &amp; meetings</t>
  </si>
  <si>
    <t>Magazine</t>
  </si>
  <si>
    <t>Advertising</t>
  </si>
  <si>
    <t xml:space="preserve">Total </t>
  </si>
  <si>
    <t>Total</t>
  </si>
  <si>
    <t>Administration:</t>
  </si>
  <si>
    <t>Rent</t>
  </si>
  <si>
    <t>Insurance</t>
  </si>
  <si>
    <t>Postage</t>
  </si>
  <si>
    <t>Professional fees</t>
  </si>
  <si>
    <t>Supplies</t>
  </si>
  <si>
    <t>Postage &amp; shipping</t>
  </si>
  <si>
    <t>Total Operating Expenses</t>
  </si>
  <si>
    <t>Membership revenue</t>
  </si>
  <si>
    <t>Education</t>
  </si>
  <si>
    <t>Program Services:</t>
  </si>
  <si>
    <t>EXPO revenue</t>
  </si>
  <si>
    <t>EXPO</t>
  </si>
  <si>
    <t>Public Lands revenue</t>
  </si>
  <si>
    <t>Private Lands revenue</t>
  </si>
  <si>
    <t>Other Program Grant revenue</t>
  </si>
  <si>
    <t>USFWS revenue</t>
  </si>
  <si>
    <t>Private Lands</t>
  </si>
  <si>
    <t>Public Lands</t>
  </si>
  <si>
    <t>Other Program Grants</t>
  </si>
  <si>
    <t>USFWS</t>
  </si>
  <si>
    <t>PLE</t>
  </si>
  <si>
    <t>Invoice</t>
  </si>
  <si>
    <t>Expense</t>
  </si>
  <si>
    <t>NRCS</t>
  </si>
  <si>
    <t>LYR</t>
  </si>
  <si>
    <t>Duck Stamp FY 24</t>
  </si>
  <si>
    <t>Duck Stamp Wild Rice</t>
  </si>
  <si>
    <t>NAWCA</t>
  </si>
  <si>
    <t>R3</t>
  </si>
  <si>
    <t>HRP</t>
  </si>
  <si>
    <t>FFLM/Jackson Marsh</t>
  </si>
  <si>
    <t>GLRI</t>
  </si>
  <si>
    <t>Duck Stamp FY26</t>
  </si>
  <si>
    <t>Gross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</si>
</sst>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-409]mmmm\-yy;@"/>
    <numFmt numFmtId="165" formatCode=".0"/>
    <numFmt numFmtId="166" formatCode="_(* #,##0.0_);_(* \(#,##0.0\);_(* &quot;-&quot;??_);_(@_)"/>
    <numFmt numFmtId="167" formatCode="0.0%"/>
  </numFmts>
  <fonts count="14" x14ac:knownFonts="1">
    <font>
      <sz val="11"/>
      <color theme="1"/>
      <name val="Calibri"/>
      <family val="2"/>
      <scheme val="minor"/>
    </font>
    <font>
      <b/>
      <i/>
      <sz val="10"/>
      <name val="Arial"/>
      <family val="2"/>
    </font>
    <font>
      <b/>
      <i/>
      <sz val="11"/>
      <color indexed="12"/>
      <name val="Arial"/>
      <family val="2"/>
    </font>
    <font>
      <b/>
      <u/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u/>
      <sz val="1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FF0000"/>
      <name val="Arial"/>
      <family val="2"/>
    </font>
    <font>
      <b/>
      <sz val="10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3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44" fontId="10" fillId="0" borderId="0" applyFont="0" applyFill="0" applyBorder="0" applyAlignment="0" applyProtection="0"/>
  </cellStyleXfs>
  <cellXfs count="68">
    <xf numFmtId="0" fontId="0" fillId="0" borderId="0" xfId="0"/>
    <xf numFmtId="0" fontId="3" fillId="0" borderId="1" xfId="0" applyFont="1" applyBorder="1" applyAlignment="1">
      <alignment horizontal="center"/>
    </xf>
    <xf numFmtId="0" fontId="0" fillId="0" borderId="2" xfId="0" applyBorder="1"/>
    <xf numFmtId="3" fontId="4" fillId="0" borderId="2" xfId="1" applyNumberFormat="1" applyFont="1" applyBorder="1"/>
    <xf numFmtId="3" fontId="5" fillId="0" borderId="1" xfId="1" applyNumberFormat="1" applyFont="1" applyBorder="1"/>
    <xf numFmtId="3" fontId="5" fillId="0" borderId="2" xfId="1" applyNumberFormat="1" applyFont="1" applyBorder="1"/>
    <xf numFmtId="166" fontId="4" fillId="0" borderId="2" xfId="1" applyNumberFormat="1" applyFont="1" applyBorder="1"/>
    <xf numFmtId="167" fontId="6" fillId="0" borderId="2" xfId="2" applyNumberFormat="1" applyFont="1" applyBorder="1"/>
    <xf numFmtId="3" fontId="7" fillId="0" borderId="2" xfId="1" applyNumberFormat="1" applyFont="1" applyBorder="1"/>
    <xf numFmtId="3" fontId="5" fillId="0" borderId="3" xfId="0" applyNumberFormat="1" applyFont="1" applyBorder="1"/>
    <xf numFmtId="164" fontId="2" fillId="0" borderId="4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5" xfId="0" applyFont="1" applyBorder="1" applyAlignment="1">
      <alignment horizontal="center"/>
    </xf>
    <xf numFmtId="0" fontId="0" fillId="0" borderId="6" xfId="0" applyBorder="1"/>
    <xf numFmtId="0" fontId="0" fillId="0" borderId="5" xfId="0" applyBorder="1"/>
    <xf numFmtId="165" fontId="3" fillId="0" borderId="6" xfId="0" applyNumberFormat="1" applyFont="1" applyBorder="1" applyAlignment="1">
      <alignment horizontal="center"/>
    </xf>
    <xf numFmtId="3" fontId="4" fillId="0" borderId="0" xfId="1" applyNumberFormat="1" applyFont="1"/>
    <xf numFmtId="3" fontId="4" fillId="0" borderId="5" xfId="1" applyNumberFormat="1" applyFont="1" applyBorder="1"/>
    <xf numFmtId="165" fontId="4" fillId="0" borderId="6" xfId="0" applyNumberFormat="1" applyFont="1" applyBorder="1" applyAlignment="1">
      <alignment horizontal="center"/>
    </xf>
    <xf numFmtId="3" fontId="0" fillId="0" borderId="0" xfId="0" applyNumberFormat="1"/>
    <xf numFmtId="165" fontId="0" fillId="0" borderId="6" xfId="0" applyNumberFormat="1" applyBorder="1" applyAlignment="1">
      <alignment horizontal="center"/>
    </xf>
    <xf numFmtId="3" fontId="5" fillId="0" borderId="8" xfId="1" applyNumberFormat="1" applyFont="1" applyBorder="1"/>
    <xf numFmtId="3" fontId="5" fillId="0" borderId="9" xfId="1" applyNumberFormat="1" applyFont="1" applyBorder="1"/>
    <xf numFmtId="165" fontId="5" fillId="0" borderId="10" xfId="0" applyNumberFormat="1" applyFont="1" applyBorder="1" applyAlignment="1">
      <alignment horizontal="center"/>
    </xf>
    <xf numFmtId="3" fontId="5" fillId="0" borderId="0" xfId="1" applyNumberFormat="1" applyFont="1"/>
    <xf numFmtId="3" fontId="5" fillId="0" borderId="5" xfId="1" applyNumberFormat="1" applyFont="1" applyBorder="1"/>
    <xf numFmtId="165" fontId="5" fillId="0" borderId="6" xfId="0" applyNumberFormat="1" applyFont="1" applyBorder="1" applyAlignment="1">
      <alignment horizontal="center"/>
    </xf>
    <xf numFmtId="166" fontId="4" fillId="0" borderId="0" xfId="1" applyNumberFormat="1" applyFont="1"/>
    <xf numFmtId="166" fontId="4" fillId="0" borderId="5" xfId="1" applyNumberFormat="1" applyFont="1" applyBorder="1"/>
    <xf numFmtId="3" fontId="4" fillId="0" borderId="11" xfId="1" applyNumberFormat="1" applyFont="1" applyBorder="1"/>
    <xf numFmtId="167" fontId="6" fillId="0" borderId="0" xfId="2" applyNumberFormat="1" applyFont="1"/>
    <xf numFmtId="167" fontId="6" fillId="0" borderId="5" xfId="2" applyNumberFormat="1" applyFont="1" applyBorder="1"/>
    <xf numFmtId="165" fontId="11" fillId="0" borderId="6" xfId="0" applyNumberFormat="1" applyFont="1" applyBorder="1" applyAlignment="1">
      <alignment horizontal="left"/>
    </xf>
    <xf numFmtId="0" fontId="0" fillId="0" borderId="6" xfId="0" applyBorder="1" applyAlignment="1">
      <alignment horizontal="center"/>
    </xf>
    <xf numFmtId="3" fontId="7" fillId="0" borderId="0" xfId="1" applyNumberFormat="1" applyFont="1"/>
    <xf numFmtId="3" fontId="7" fillId="0" borderId="5" xfId="1" applyNumberFormat="1" applyFont="1" applyBorder="1"/>
    <xf numFmtId="165" fontId="11" fillId="0" borderId="6" xfId="0" applyNumberFormat="1" applyFont="1" applyBorder="1" applyAlignment="1">
      <alignment horizontal="center"/>
    </xf>
    <xf numFmtId="3" fontId="5" fillId="0" borderId="12" xfId="0" applyNumberFormat="1" applyFont="1" applyBorder="1"/>
    <xf numFmtId="3" fontId="5" fillId="0" borderId="13" xfId="0" applyNumberFormat="1" applyFont="1" applyBorder="1"/>
    <xf numFmtId="165" fontId="5" fillId="0" borderId="4" xfId="0" applyNumberFormat="1" applyFont="1" applyBorder="1" applyAlignment="1">
      <alignment horizontal="center"/>
    </xf>
    <xf numFmtId="0" fontId="0" fillId="0" borderId="7" xfId="0" applyBorder="1"/>
    <xf numFmtId="3" fontId="4" fillId="0" borderId="2" xfId="1" applyNumberFormat="1" applyFont="1" applyFill="1" applyBorder="1"/>
    <xf numFmtId="3" fontId="4" fillId="0" borderId="0" xfId="1" applyNumberFormat="1" applyFont="1" applyFill="1" applyBorder="1"/>
    <xf numFmtId="0" fontId="11" fillId="0" borderId="0" xfId="0" applyFont="1"/>
    <xf numFmtId="44" fontId="11" fillId="0" borderId="0" xfId="3" applyFont="1"/>
    <xf numFmtId="44" fontId="0" fillId="0" borderId="0" xfId="3" applyFont="1"/>
    <xf numFmtId="3" fontId="10" fillId="0" borderId="0" xfId="1" applyNumberFormat="1" applyFill="1"/>
    <xf numFmtId="3" fontId="10" fillId="0" borderId="0" xfId="1" applyNumberFormat="1" applyFill="1" applyBorder="1"/>
    <xf numFmtId="3" fontId="4" fillId="0" borderId="0" xfId="1" applyNumberFormat="1" applyFont="1" applyBorder="1"/>
    <xf numFmtId="3" fontId="12" fillId="0" borderId="0" xfId="1" applyNumberFormat="1" applyFont="1" applyFill="1" applyBorder="1"/>
    <xf numFmtId="3" fontId="5" fillId="0" borderId="8" xfId="1" applyNumberFormat="1" applyFont="1" applyFill="1" applyBorder="1"/>
    <xf numFmtId="3" fontId="13" fillId="0" borderId="0" xfId="1" applyNumberFormat="1" applyFont="1" applyFill="1" applyBorder="1"/>
    <xf numFmtId="166" fontId="12" fillId="0" borderId="0" xfId="1" applyNumberFormat="1" applyFont="1" applyFill="1" applyBorder="1"/>
    <xf numFmtId="167" fontId="6" fillId="0" borderId="0" xfId="2" applyNumberFormat="1" applyFont="1" applyFill="1" applyBorder="1"/>
    <xf numFmtId="3" fontId="10" fillId="0" borderId="18" xfId="1" applyNumberFormat="1" applyFill="1" applyBorder="1"/>
    <xf numFmtId="3" fontId="7" fillId="0" borderId="0" xfId="1" applyNumberFormat="1" applyFont="1" applyFill="1" applyBorder="1"/>
    <xf numFmtId="3" fontId="10" fillId="0" borderId="8" xfId="1" applyNumberFormat="1" applyFill="1" applyBorder="1"/>
    <xf numFmtId="167" fontId="6" fillId="0" borderId="0" xfId="2" applyNumberFormat="1" applyFont="1" applyFill="1"/>
    <xf numFmtId="166" fontId="10" fillId="0" borderId="0" xfId="1" applyNumberFormat="1" applyFill="1"/>
    <xf numFmtId="3" fontId="4" fillId="0" borderId="8" xfId="1" applyNumberFormat="1" applyFont="1" applyFill="1" applyBorder="1"/>
    <xf numFmtId="3" fontId="7" fillId="0" borderId="2" xfId="1" applyNumberFormat="1" applyFont="1" applyFill="1" applyBorder="1"/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0" fillId="0" borderId="0" xfId="0" applyAlignment="1">
      <alignment horizontal="center"/>
    </xf>
    <xf numFmtId="17" fontId="0" fillId="0" borderId="0" xfId="0" applyNumberFormat="1" applyAlignment="1">
      <alignment horizontal="center"/>
    </xf>
    <xf numFmtId="0" fontId="3" fillId="0" borderId="7" xfId="0" applyFont="1" applyFill="1" applyBorder="1" applyAlignment="1">
      <alignment horizontal="center"/>
    </xf>
  </cellXfs>
  <cellStyles count="4">
    <cellStyle name="Comma" xfId="1" builtinId="3"/>
    <cellStyle name="Currency" xfId="3" builtinId="4"/>
    <cellStyle name="Normal" xfId="0" builtinId="0"/>
    <cellStyle name="Percent" xfId="2" builtinId="5"/>
  </cellStyles>
  <dxfs count="0"/>
  <tableStyles count="0" defaultTableStyle="TableStyleMedium9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77"/>
  <sheetViews>
    <sheetView tabSelected="1" zoomScale="79" zoomScaleNormal="130" workbookViewId="0">
      <selection activeCell="E7" sqref="E7"/>
    </sheetView>
  </sheetViews>
  <sheetFormatPr defaultColWidth="9.109375" defaultRowHeight="14.4" x14ac:dyDescent="0.3"/>
  <cols>
    <col min="1" max="3" width="12.6640625" customWidth="1"/>
    <col min="4" max="4" width="31.6640625" customWidth="1"/>
    <col min="5" max="7" width="12.6640625" customWidth="1"/>
    <col min="9" max="9" width="10.5546875" customWidth="1"/>
    <col min="10" max="10" width="10.5546875" bestFit="1" customWidth="1"/>
  </cols>
  <sheetData>
    <row r="1" spans="1:12" x14ac:dyDescent="0.3">
      <c r="A1" s="65" t="s">
        <v>0</v>
      </c>
      <c r="B1" s="65"/>
      <c r="C1" s="65"/>
      <c r="D1" s="65"/>
      <c r="E1" s="65"/>
      <c r="F1" s="65"/>
      <c r="G1" s="65"/>
    </row>
    <row r="2" spans="1:12" x14ac:dyDescent="0.3">
      <c r="A2" s="65" t="s">
        <v>1</v>
      </c>
      <c r="B2" s="65"/>
      <c r="C2" s="65"/>
      <c r="D2" s="65"/>
      <c r="E2" s="65"/>
      <c r="F2" s="65"/>
      <c r="G2" s="65"/>
    </row>
    <row r="3" spans="1:12" x14ac:dyDescent="0.3">
      <c r="A3" s="66">
        <v>46142</v>
      </c>
      <c r="B3" s="66"/>
      <c r="C3" s="66"/>
      <c r="D3" s="66"/>
      <c r="E3" s="66"/>
      <c r="F3" s="66"/>
      <c r="G3" s="66"/>
    </row>
    <row r="6" spans="1:12" x14ac:dyDescent="0.3">
      <c r="A6" s="61" t="s">
        <v>2</v>
      </c>
      <c r="B6" s="62"/>
      <c r="C6" s="63"/>
      <c r="D6" s="10">
        <v>46142</v>
      </c>
      <c r="E6" s="64" t="s">
        <v>3</v>
      </c>
      <c r="F6" s="62"/>
      <c r="G6" s="63"/>
    </row>
    <row r="7" spans="1:12" x14ac:dyDescent="0.3">
      <c r="A7" s="1" t="s">
        <v>4</v>
      </c>
      <c r="B7" s="11" t="s">
        <v>5</v>
      </c>
      <c r="C7" s="12" t="s">
        <v>6</v>
      </c>
      <c r="D7" s="13"/>
      <c r="E7" s="67" t="s">
        <v>4</v>
      </c>
      <c r="F7" s="11" t="s">
        <v>5</v>
      </c>
      <c r="G7" s="12" t="s">
        <v>6</v>
      </c>
    </row>
    <row r="8" spans="1:12" x14ac:dyDescent="0.3">
      <c r="A8" s="2"/>
      <c r="C8" s="14"/>
      <c r="D8" s="15" t="s">
        <v>7</v>
      </c>
      <c r="E8" s="40"/>
      <c r="G8" s="14"/>
    </row>
    <row r="9" spans="1:12" x14ac:dyDescent="0.3">
      <c r="A9" s="3">
        <v>28854.32</v>
      </c>
      <c r="B9" s="16">
        <v>169750</v>
      </c>
      <c r="C9" s="17">
        <f>A9-B9</f>
        <v>-140895.67999999999</v>
      </c>
      <c r="D9" s="18" t="s">
        <v>15</v>
      </c>
      <c r="E9" s="41">
        <v>201088</v>
      </c>
      <c r="F9" s="46">
        <v>173500</v>
      </c>
      <c r="G9" s="17">
        <f t="shared" ref="G9:G18" si="0">E9-F9</f>
        <v>27588</v>
      </c>
      <c r="H9" s="19"/>
    </row>
    <row r="10" spans="1:12" x14ac:dyDescent="0.3">
      <c r="A10" s="3">
        <v>750</v>
      </c>
      <c r="B10" s="16">
        <v>0</v>
      </c>
      <c r="C10" s="17">
        <f>A10-B10</f>
        <v>750</v>
      </c>
      <c r="D10" s="18" t="s">
        <v>16</v>
      </c>
      <c r="E10" s="3">
        <v>4080</v>
      </c>
      <c r="F10" s="47">
        <v>0</v>
      </c>
      <c r="G10" s="17">
        <f t="shared" si="0"/>
        <v>4080</v>
      </c>
      <c r="H10" s="19"/>
    </row>
    <row r="11" spans="1:12" x14ac:dyDescent="0.3">
      <c r="A11" s="3">
        <v>5385</v>
      </c>
      <c r="B11" s="16">
        <v>700</v>
      </c>
      <c r="C11" s="17">
        <f t="shared" ref="C11:C18" si="1">A11-B11</f>
        <v>4685</v>
      </c>
      <c r="D11" s="18" t="s">
        <v>41</v>
      </c>
      <c r="E11" s="3">
        <v>10385</v>
      </c>
      <c r="F11" s="48">
        <v>3875</v>
      </c>
      <c r="G11" s="17">
        <f t="shared" si="0"/>
        <v>6510</v>
      </c>
      <c r="H11" s="19"/>
      <c r="I11" s="42"/>
    </row>
    <row r="12" spans="1:12" x14ac:dyDescent="0.3">
      <c r="A12" s="3">
        <v>0</v>
      </c>
      <c r="B12" s="16">
        <v>4000</v>
      </c>
      <c r="C12" s="17">
        <f t="shared" si="1"/>
        <v>-4000</v>
      </c>
      <c r="D12" s="18" t="s">
        <v>17</v>
      </c>
      <c r="E12" s="3">
        <v>9000</v>
      </c>
      <c r="F12" s="47">
        <v>12000</v>
      </c>
      <c r="G12" s="17">
        <f t="shared" si="0"/>
        <v>-3000</v>
      </c>
      <c r="H12" s="19"/>
      <c r="L12" s="19"/>
    </row>
    <row r="13" spans="1:12" x14ac:dyDescent="0.3">
      <c r="A13" s="3">
        <f>SUM('Grant breakdown'!B15)</f>
        <v>1530</v>
      </c>
      <c r="B13" s="16">
        <v>0</v>
      </c>
      <c r="C13" s="17">
        <f t="shared" si="1"/>
        <v>1530</v>
      </c>
      <c r="D13" s="18" t="s">
        <v>47</v>
      </c>
      <c r="E13" s="3">
        <v>23094</v>
      </c>
      <c r="F13" s="47">
        <v>22570</v>
      </c>
      <c r="G13" s="17">
        <f t="shared" si="0"/>
        <v>524</v>
      </c>
      <c r="H13" s="19"/>
      <c r="I13" s="42"/>
    </row>
    <row r="14" spans="1:12" x14ac:dyDescent="0.3">
      <c r="A14" s="3">
        <f>SUM('Grant breakdown'!B7)</f>
        <v>5721.53</v>
      </c>
      <c r="B14" s="16">
        <v>9950</v>
      </c>
      <c r="C14" s="17">
        <f t="shared" si="1"/>
        <v>-4228.47</v>
      </c>
      <c r="D14" s="18" t="s">
        <v>46</v>
      </c>
      <c r="E14" s="3">
        <v>511489</v>
      </c>
      <c r="F14" s="47">
        <v>610334</v>
      </c>
      <c r="G14" s="17">
        <f t="shared" si="0"/>
        <v>-98845</v>
      </c>
      <c r="H14" s="19"/>
    </row>
    <row r="15" spans="1:12" x14ac:dyDescent="0.3">
      <c r="A15" s="3">
        <f>SUM('Grant breakdown'!B18)</f>
        <v>20963.64</v>
      </c>
      <c r="B15" s="16">
        <v>0</v>
      </c>
      <c r="C15" s="17">
        <f t="shared" si="1"/>
        <v>20963.64</v>
      </c>
      <c r="D15" s="18" t="s">
        <v>48</v>
      </c>
      <c r="E15" s="3">
        <v>21964</v>
      </c>
      <c r="F15" s="47">
        <v>20000</v>
      </c>
      <c r="G15" s="17">
        <f t="shared" si="0"/>
        <v>1964</v>
      </c>
      <c r="H15" s="19"/>
    </row>
    <row r="16" spans="1:12" x14ac:dyDescent="0.3">
      <c r="A16" s="3">
        <f>SUM('Grant breakdown'!B20)</f>
        <v>21045.27</v>
      </c>
      <c r="B16" s="16">
        <v>12833</v>
      </c>
      <c r="C16" s="17">
        <f t="shared" si="1"/>
        <v>8212.27</v>
      </c>
      <c r="D16" s="18" t="s">
        <v>49</v>
      </c>
      <c r="E16" s="3">
        <v>48286</v>
      </c>
      <c r="F16" s="42">
        <v>51332</v>
      </c>
      <c r="G16" s="17">
        <f t="shared" si="0"/>
        <v>-3046</v>
      </c>
      <c r="H16" s="19"/>
    </row>
    <row r="17" spans="1:10" x14ac:dyDescent="0.3">
      <c r="A17" s="3">
        <v>8200</v>
      </c>
      <c r="B17" s="16">
        <v>24000</v>
      </c>
      <c r="C17" s="17">
        <f t="shared" si="1"/>
        <v>-15800</v>
      </c>
      <c r="D17" s="18" t="s">
        <v>44</v>
      </c>
      <c r="E17" s="3">
        <v>112566</v>
      </c>
      <c r="F17" s="48">
        <v>112675</v>
      </c>
      <c r="G17" s="17">
        <f t="shared" si="0"/>
        <v>-109</v>
      </c>
      <c r="H17" s="19"/>
    </row>
    <row r="18" spans="1:10" x14ac:dyDescent="0.3">
      <c r="A18" s="3">
        <v>4992.1000000000004</v>
      </c>
      <c r="B18" s="16">
        <v>1500</v>
      </c>
      <c r="C18" s="17">
        <f t="shared" si="1"/>
        <v>3492.1000000000004</v>
      </c>
      <c r="D18" s="20" t="s">
        <v>12</v>
      </c>
      <c r="E18" s="3">
        <v>9516</v>
      </c>
      <c r="F18" s="47">
        <v>5000</v>
      </c>
      <c r="G18" s="17">
        <f t="shared" si="0"/>
        <v>4516</v>
      </c>
      <c r="H18" s="19"/>
    </row>
    <row r="19" spans="1:10" x14ac:dyDescent="0.3">
      <c r="A19" s="3"/>
      <c r="B19" s="16"/>
      <c r="C19" s="17"/>
      <c r="D19" s="20"/>
      <c r="E19" s="3"/>
      <c r="F19" s="49"/>
      <c r="G19" s="17"/>
      <c r="H19" s="19"/>
    </row>
    <row r="20" spans="1:10" x14ac:dyDescent="0.3">
      <c r="A20" s="4">
        <f>SUM(A9:A19)</f>
        <v>97441.86</v>
      </c>
      <c r="B20" s="21">
        <f>SUM(B9:B19)</f>
        <v>222733</v>
      </c>
      <c r="C20" s="22">
        <f>SUM(C9:C19)</f>
        <v>-125291.13999999998</v>
      </c>
      <c r="D20" s="23" t="s">
        <v>8</v>
      </c>
      <c r="E20" s="4">
        <f>SUM(E9:E19)</f>
        <v>951468</v>
      </c>
      <c r="F20" s="50">
        <f t="shared" ref="F20" si="2">SUM(F9:F19)</f>
        <v>1011286</v>
      </c>
      <c r="G20" s="22">
        <f>SUM(G9:G19)</f>
        <v>-59818</v>
      </c>
      <c r="H20" s="19"/>
    </row>
    <row r="21" spans="1:10" x14ac:dyDescent="0.3">
      <c r="A21" s="5"/>
      <c r="B21" s="24"/>
      <c r="C21" s="25"/>
      <c r="D21" s="26"/>
      <c r="E21" s="5"/>
      <c r="F21" s="51"/>
      <c r="G21" s="25"/>
      <c r="H21" s="19"/>
    </row>
    <row r="22" spans="1:10" x14ac:dyDescent="0.3">
      <c r="A22" s="3"/>
      <c r="B22" s="16"/>
      <c r="C22" s="28"/>
      <c r="D22" s="15" t="s">
        <v>9</v>
      </c>
      <c r="E22" s="3"/>
      <c r="F22" s="52"/>
      <c r="G22" s="28"/>
      <c r="H22" s="19"/>
    </row>
    <row r="23" spans="1:10" x14ac:dyDescent="0.3">
      <c r="A23" s="3">
        <v>19194.14</v>
      </c>
      <c r="B23" s="16">
        <v>101850</v>
      </c>
      <c r="C23" s="17">
        <f>SUM(A23-B23)</f>
        <v>-82655.86</v>
      </c>
      <c r="D23" s="18" t="s">
        <v>18</v>
      </c>
      <c r="E23" s="3">
        <v>117279</v>
      </c>
      <c r="F23" s="47">
        <v>104100</v>
      </c>
      <c r="G23" s="17">
        <f>SUM(E23-F23)</f>
        <v>13179</v>
      </c>
      <c r="H23" s="19"/>
      <c r="J23" s="16"/>
    </row>
    <row r="24" spans="1:10" x14ac:dyDescent="0.3">
      <c r="A24" s="3">
        <v>778.14</v>
      </c>
      <c r="B24" s="16">
        <v>0</v>
      </c>
      <c r="C24" s="17">
        <f>SUM(A24-B24)</f>
        <v>778.14</v>
      </c>
      <c r="D24" s="18" t="s">
        <v>19</v>
      </c>
      <c r="E24" s="3">
        <v>3598</v>
      </c>
      <c r="F24" s="47">
        <v>0</v>
      </c>
      <c r="G24" s="17">
        <f>SUM(E24-F24)</f>
        <v>3598</v>
      </c>
      <c r="H24" s="19"/>
    </row>
    <row r="25" spans="1:10" x14ac:dyDescent="0.3">
      <c r="A25">
        <v>0</v>
      </c>
      <c r="B25">
        <v>0</v>
      </c>
      <c r="C25" s="17">
        <f>SUM(A25-B25)</f>
        <v>0</v>
      </c>
      <c r="D25" s="20" t="s">
        <v>10</v>
      </c>
      <c r="E25">
        <v>0</v>
      </c>
      <c r="F25" s="47">
        <v>0</v>
      </c>
      <c r="G25" s="17">
        <f>SUM(E25-F25)</f>
        <v>0</v>
      </c>
      <c r="H25" s="19"/>
    </row>
    <row r="26" spans="1:10" x14ac:dyDescent="0.3">
      <c r="A26" s="3"/>
      <c r="B26" s="16"/>
      <c r="C26" s="17"/>
      <c r="D26" s="18"/>
      <c r="E26" s="3"/>
      <c r="F26" s="42"/>
      <c r="G26" s="17"/>
      <c r="H26" s="19"/>
    </row>
    <row r="27" spans="1:10" x14ac:dyDescent="0.3">
      <c r="A27" s="3"/>
      <c r="B27" s="16"/>
      <c r="C27" s="17"/>
      <c r="D27" s="13"/>
      <c r="E27" s="3"/>
      <c r="F27" s="49"/>
      <c r="G27" s="17"/>
      <c r="H27" s="19"/>
    </row>
    <row r="28" spans="1:10" x14ac:dyDescent="0.3">
      <c r="A28" s="3"/>
      <c r="B28" s="16"/>
      <c r="C28" s="29"/>
      <c r="D28" s="13"/>
      <c r="E28" s="3"/>
      <c r="F28" s="49"/>
      <c r="G28" s="17"/>
      <c r="H28" s="19"/>
    </row>
    <row r="29" spans="1:10" x14ac:dyDescent="0.3">
      <c r="A29" s="4">
        <f>SUM(A22:A28)</f>
        <v>19972.28</v>
      </c>
      <c r="B29" s="21">
        <f>SUM(B22:B28)</f>
        <v>101850</v>
      </c>
      <c r="C29" s="22">
        <f>SUM(C23:C28)</f>
        <v>-81877.72</v>
      </c>
      <c r="D29" s="23" t="s">
        <v>11</v>
      </c>
      <c r="E29" s="4">
        <f>SUM(E22:E28)</f>
        <v>120877</v>
      </c>
      <c r="F29" s="50">
        <f t="shared" ref="F29" si="3">SUM(F23:F28)</f>
        <v>104100</v>
      </c>
      <c r="G29" s="22">
        <f>SUM(G23:G28)</f>
        <v>16777</v>
      </c>
      <c r="H29" s="19"/>
    </row>
    <row r="30" spans="1:10" x14ac:dyDescent="0.3">
      <c r="A30" s="7"/>
      <c r="B30" s="30"/>
      <c r="C30" s="31"/>
      <c r="D30" s="26"/>
      <c r="E30" s="7"/>
      <c r="F30" s="53"/>
      <c r="G30" s="31"/>
      <c r="H30" s="19"/>
    </row>
    <row r="31" spans="1:10" x14ac:dyDescent="0.3">
      <c r="A31" s="4">
        <f>A20-A29</f>
        <v>77469.58</v>
      </c>
      <c r="B31" s="21">
        <f>B20-B29</f>
        <v>120883</v>
      </c>
      <c r="C31" s="22">
        <f>C20-C29</f>
        <v>-43413.419999999984</v>
      </c>
      <c r="D31" s="23" t="s">
        <v>20</v>
      </c>
      <c r="E31" s="4">
        <f>E20-E29</f>
        <v>830591</v>
      </c>
      <c r="F31" s="50">
        <f t="shared" ref="F31" si="4">F20-F29</f>
        <v>907186</v>
      </c>
      <c r="G31" s="22">
        <f>G20-G29</f>
        <v>-76595</v>
      </c>
      <c r="H31" s="19"/>
    </row>
    <row r="32" spans="1:10" x14ac:dyDescent="0.3">
      <c r="A32" s="7"/>
      <c r="B32" s="30"/>
      <c r="C32" s="31"/>
      <c r="D32" s="20"/>
      <c r="E32" s="7"/>
      <c r="F32" s="53"/>
      <c r="G32" s="31"/>
      <c r="H32" s="19"/>
    </row>
    <row r="33" spans="1:8" x14ac:dyDescent="0.3">
      <c r="A33" s="6"/>
      <c r="B33" s="27"/>
      <c r="C33" s="28"/>
      <c r="D33" s="15" t="s">
        <v>22</v>
      </c>
      <c r="E33" s="6"/>
      <c r="F33" s="52"/>
      <c r="G33" s="28"/>
      <c r="H33" s="19"/>
    </row>
    <row r="34" spans="1:8" x14ac:dyDescent="0.3">
      <c r="A34" s="3"/>
      <c r="B34" s="16"/>
      <c r="C34" s="17"/>
      <c r="D34" s="32" t="s">
        <v>21</v>
      </c>
      <c r="E34" s="3"/>
      <c r="F34" s="49"/>
      <c r="G34" s="17"/>
      <c r="H34" s="19"/>
    </row>
    <row r="35" spans="1:8" x14ac:dyDescent="0.3">
      <c r="A35" s="3">
        <v>4203.8</v>
      </c>
      <c r="B35" s="16">
        <v>4900</v>
      </c>
      <c r="C35" s="17">
        <f>SUM(A35-B35)</f>
        <v>-696.19999999999982</v>
      </c>
      <c r="D35" s="20" t="s">
        <v>26</v>
      </c>
      <c r="E35" s="3">
        <v>18289</v>
      </c>
      <c r="F35" s="47">
        <v>20560</v>
      </c>
      <c r="G35" s="17">
        <f>SUM(E35-F35)</f>
        <v>-2271</v>
      </c>
      <c r="H35" s="19"/>
    </row>
    <row r="36" spans="1:8" x14ac:dyDescent="0.3">
      <c r="A36" s="3">
        <v>0</v>
      </c>
      <c r="B36" s="16">
        <v>0</v>
      </c>
      <c r="C36" s="17">
        <f>SUM(A36-B36)</f>
        <v>0</v>
      </c>
      <c r="D36" s="33" t="s">
        <v>25</v>
      </c>
      <c r="E36" s="3">
        <v>0</v>
      </c>
      <c r="F36" s="47">
        <v>0</v>
      </c>
      <c r="G36" s="17">
        <f t="shared" ref="G36:G46" si="5">SUM(E36-F36)</f>
        <v>0</v>
      </c>
      <c r="H36" s="19"/>
    </row>
    <row r="37" spans="1:8" x14ac:dyDescent="0.3">
      <c r="A37" s="3">
        <v>0</v>
      </c>
      <c r="B37" s="16">
        <v>750</v>
      </c>
      <c r="C37" s="17">
        <f t="shared" ref="C37:C46" si="6">SUM(A37-B37)</f>
        <v>-750</v>
      </c>
      <c r="D37" s="20" t="s">
        <v>23</v>
      </c>
      <c r="E37" s="3">
        <v>595</v>
      </c>
      <c r="F37" s="48">
        <v>2250</v>
      </c>
      <c r="G37" s="17">
        <f t="shared" si="5"/>
        <v>-1655</v>
      </c>
      <c r="H37" s="19"/>
    </row>
    <row r="38" spans="1:8" x14ac:dyDescent="0.3">
      <c r="A38" s="3">
        <v>86.78</v>
      </c>
      <c r="B38" s="16">
        <v>250</v>
      </c>
      <c r="C38" s="17">
        <f t="shared" si="6"/>
        <v>-163.22</v>
      </c>
      <c r="D38" s="20" t="s">
        <v>24</v>
      </c>
      <c r="E38" s="3">
        <v>414</v>
      </c>
      <c r="F38" s="48">
        <v>1000</v>
      </c>
      <c r="G38" s="17">
        <f t="shared" si="5"/>
        <v>-586</v>
      </c>
      <c r="H38" s="19"/>
    </row>
    <row r="39" spans="1:8" x14ac:dyDescent="0.3">
      <c r="A39" s="3">
        <v>505.2</v>
      </c>
      <c r="B39" s="16">
        <v>900</v>
      </c>
      <c r="C39" s="17">
        <f>SUM(A39-B39)</f>
        <v>-394.8</v>
      </c>
      <c r="D39" s="20" t="s">
        <v>27</v>
      </c>
      <c r="E39" s="3">
        <v>4221</v>
      </c>
      <c r="F39" s="48">
        <v>4100</v>
      </c>
      <c r="G39" s="17">
        <f t="shared" si="5"/>
        <v>121</v>
      </c>
      <c r="H39" s="19"/>
    </row>
    <row r="40" spans="1:8" x14ac:dyDescent="0.3">
      <c r="A40" s="3">
        <v>0</v>
      </c>
      <c r="B40" s="16">
        <v>25</v>
      </c>
      <c r="C40" s="17">
        <f t="shared" si="6"/>
        <v>-25</v>
      </c>
      <c r="D40" s="20" t="s">
        <v>39</v>
      </c>
      <c r="E40" s="3">
        <v>47</v>
      </c>
      <c r="F40" s="47">
        <v>175</v>
      </c>
      <c r="G40" s="17">
        <f t="shared" si="5"/>
        <v>-128</v>
      </c>
      <c r="H40" s="19"/>
    </row>
    <row r="41" spans="1:8" x14ac:dyDescent="0.3">
      <c r="A41" s="3">
        <v>0</v>
      </c>
      <c r="B41" s="16">
        <v>0</v>
      </c>
      <c r="C41" s="17">
        <f t="shared" si="6"/>
        <v>0</v>
      </c>
      <c r="D41" s="20" t="s">
        <v>28</v>
      </c>
      <c r="E41" s="3">
        <v>0</v>
      </c>
      <c r="F41" s="47">
        <v>0</v>
      </c>
      <c r="G41" s="17">
        <f t="shared" si="5"/>
        <v>0</v>
      </c>
      <c r="H41" s="19"/>
    </row>
    <row r="42" spans="1:8" x14ac:dyDescent="0.3">
      <c r="A42" s="3">
        <v>0</v>
      </c>
      <c r="B42" s="16">
        <v>0</v>
      </c>
      <c r="C42" s="17">
        <f t="shared" si="6"/>
        <v>0</v>
      </c>
      <c r="D42" s="20" t="s">
        <v>13</v>
      </c>
      <c r="E42" s="3">
        <v>0</v>
      </c>
      <c r="F42" s="47">
        <v>0</v>
      </c>
      <c r="G42" s="17">
        <f t="shared" si="5"/>
        <v>0</v>
      </c>
      <c r="H42" s="19"/>
    </row>
    <row r="43" spans="1:8" x14ac:dyDescent="0.3">
      <c r="A43" s="3">
        <v>0</v>
      </c>
      <c r="B43" s="16">
        <v>0</v>
      </c>
      <c r="C43" s="17">
        <f>SUM(A43-B43)</f>
        <v>0</v>
      </c>
      <c r="D43" s="20" t="s">
        <v>29</v>
      </c>
      <c r="E43" s="3">
        <v>0</v>
      </c>
      <c r="F43" s="47">
        <v>0</v>
      </c>
      <c r="G43" s="17">
        <f t="shared" si="5"/>
        <v>0</v>
      </c>
      <c r="H43" s="19"/>
    </row>
    <row r="44" spans="1:8" x14ac:dyDescent="0.3">
      <c r="A44" s="3">
        <v>0</v>
      </c>
      <c r="B44" s="16">
        <v>0</v>
      </c>
      <c r="C44" s="17">
        <f t="shared" si="6"/>
        <v>0</v>
      </c>
      <c r="D44" s="20" t="s">
        <v>30</v>
      </c>
      <c r="E44" s="3">
        <v>0</v>
      </c>
      <c r="F44" s="47">
        <v>0</v>
      </c>
      <c r="G44" s="17">
        <f t="shared" si="5"/>
        <v>0</v>
      </c>
      <c r="H44" s="19"/>
    </row>
    <row r="45" spans="1:8" x14ac:dyDescent="0.3">
      <c r="A45" s="3">
        <v>180.48</v>
      </c>
      <c r="B45" s="16">
        <v>290</v>
      </c>
      <c r="C45" s="17">
        <f t="shared" si="6"/>
        <v>-109.52000000000001</v>
      </c>
      <c r="D45" s="20" t="s">
        <v>34</v>
      </c>
      <c r="E45" s="3">
        <v>651</v>
      </c>
      <c r="F45" s="47">
        <v>735</v>
      </c>
      <c r="G45" s="17">
        <f t="shared" si="5"/>
        <v>-84</v>
      </c>
      <c r="H45" s="19"/>
    </row>
    <row r="46" spans="1:8" x14ac:dyDescent="0.3">
      <c r="A46" s="8">
        <v>21.51</v>
      </c>
      <c r="B46" s="34">
        <v>25</v>
      </c>
      <c r="C46" s="35">
        <f t="shared" si="6"/>
        <v>-3.4899999999999984</v>
      </c>
      <c r="D46" s="20" t="s">
        <v>12</v>
      </c>
      <c r="E46" s="8">
        <v>650</v>
      </c>
      <c r="F46" s="54">
        <v>100</v>
      </c>
      <c r="G46" s="35">
        <f t="shared" si="5"/>
        <v>550</v>
      </c>
      <c r="H46" s="19"/>
    </row>
    <row r="47" spans="1:8" x14ac:dyDescent="0.3">
      <c r="A47" s="3">
        <f>SUM(A35:A46)</f>
        <v>4997.7699999999995</v>
      </c>
      <c r="B47" s="16">
        <f>SUM(B35:B46)</f>
        <v>7140</v>
      </c>
      <c r="C47" s="17">
        <f>SUM(C35:C46)</f>
        <v>-2142.2299999999996</v>
      </c>
      <c r="D47" s="36" t="s">
        <v>31</v>
      </c>
      <c r="E47" s="3">
        <f>SUM(E35:E46)</f>
        <v>24867</v>
      </c>
      <c r="F47" s="59">
        <f t="shared" ref="F47" si="7">SUM(F35:F46)</f>
        <v>28920</v>
      </c>
      <c r="G47" s="17">
        <f>SUM(G35:G46)</f>
        <v>-4053</v>
      </c>
      <c r="H47" s="19"/>
    </row>
    <row r="48" spans="1:8" x14ac:dyDescent="0.3">
      <c r="A48" s="3"/>
      <c r="B48" s="16"/>
      <c r="C48" s="17"/>
      <c r="D48" s="36"/>
      <c r="E48" s="3"/>
      <c r="F48" s="49"/>
      <c r="G48" s="17"/>
      <c r="H48" s="19"/>
    </row>
    <row r="49" spans="1:8" x14ac:dyDescent="0.3">
      <c r="A49" s="3"/>
      <c r="B49" s="16"/>
      <c r="C49" s="17"/>
      <c r="D49" s="32" t="s">
        <v>43</v>
      </c>
      <c r="E49" s="3"/>
      <c r="F49" s="49"/>
      <c r="G49" s="17"/>
      <c r="H49" s="19"/>
    </row>
    <row r="50" spans="1:8" x14ac:dyDescent="0.3">
      <c r="A50" s="3">
        <v>15598.62</v>
      </c>
      <c r="B50" s="16">
        <v>14700</v>
      </c>
      <c r="C50" s="17">
        <f t="shared" ref="C50:C58" si="8">SUM(A50-B50)</f>
        <v>898.6200000000008</v>
      </c>
      <c r="D50" s="20" t="s">
        <v>26</v>
      </c>
      <c r="E50" s="3">
        <v>70632</v>
      </c>
      <c r="F50" s="47">
        <v>66210</v>
      </c>
      <c r="G50" s="17">
        <f t="shared" ref="G50:G58" si="9">SUM(E50-F50)</f>
        <v>4422</v>
      </c>
      <c r="H50" s="19"/>
    </row>
    <row r="51" spans="1:8" x14ac:dyDescent="0.3">
      <c r="A51" s="3">
        <v>2619.15</v>
      </c>
      <c r="B51" s="16">
        <v>1250</v>
      </c>
      <c r="C51" s="17">
        <f t="shared" si="8"/>
        <v>1369.15</v>
      </c>
      <c r="D51" s="20" t="s">
        <v>23</v>
      </c>
      <c r="E51" s="3">
        <v>7548</v>
      </c>
      <c r="F51" s="48">
        <v>4250</v>
      </c>
      <c r="G51" s="17">
        <f t="shared" si="9"/>
        <v>3298</v>
      </c>
      <c r="H51" s="19"/>
    </row>
    <row r="52" spans="1:8" x14ac:dyDescent="0.3">
      <c r="A52" s="3">
        <v>1221.9100000000001</v>
      </c>
      <c r="B52" s="16">
        <v>2850</v>
      </c>
      <c r="C52" s="17">
        <f>SUM(A52-B52)</f>
        <v>-1628.09</v>
      </c>
      <c r="D52" s="20" t="s">
        <v>12</v>
      </c>
      <c r="E52" s="3">
        <v>7984</v>
      </c>
      <c r="F52" s="48">
        <v>8850</v>
      </c>
      <c r="G52" s="17">
        <f t="shared" si="9"/>
        <v>-866</v>
      </c>
      <c r="H52" s="19"/>
    </row>
    <row r="53" spans="1:8" x14ac:dyDescent="0.3">
      <c r="A53" s="3">
        <f>SUM('Grant breakdown'!C15)</f>
        <v>11121.79</v>
      </c>
      <c r="B53" s="16">
        <v>10450</v>
      </c>
      <c r="C53" s="17">
        <f>SUM(A53-B53)</f>
        <v>671.79000000000087</v>
      </c>
      <c r="D53" s="20" t="s">
        <v>50</v>
      </c>
      <c r="E53" s="3">
        <v>42383</v>
      </c>
      <c r="F53" s="47">
        <v>44870</v>
      </c>
      <c r="G53" s="17">
        <f t="shared" si="9"/>
        <v>-2487</v>
      </c>
      <c r="H53" s="19"/>
    </row>
    <row r="54" spans="1:8" x14ac:dyDescent="0.3">
      <c r="A54" s="3">
        <f>SUM('Grant breakdown'!C7)</f>
        <v>6910.54</v>
      </c>
      <c r="B54" s="16">
        <v>13763</v>
      </c>
      <c r="C54" s="17">
        <f t="shared" si="8"/>
        <v>-6852.46</v>
      </c>
      <c r="D54" s="20" t="s">
        <v>51</v>
      </c>
      <c r="E54" s="3">
        <v>506788</v>
      </c>
      <c r="F54" s="47">
        <v>612080</v>
      </c>
      <c r="G54" s="17">
        <f t="shared" si="9"/>
        <v>-105292</v>
      </c>
      <c r="H54" s="19"/>
    </row>
    <row r="55" spans="1:8" x14ac:dyDescent="0.3">
      <c r="A55" s="3">
        <f>SUM('Grant breakdown'!C18)</f>
        <v>734.68</v>
      </c>
      <c r="B55" s="16">
        <v>0</v>
      </c>
      <c r="C55" s="17">
        <f t="shared" si="8"/>
        <v>734.68</v>
      </c>
      <c r="D55" s="20" t="s">
        <v>52</v>
      </c>
      <c r="E55" s="3">
        <v>2911</v>
      </c>
      <c r="F55" s="47">
        <v>0</v>
      </c>
      <c r="G55" s="17">
        <f t="shared" si="9"/>
        <v>2911</v>
      </c>
      <c r="H55" s="19"/>
    </row>
    <row r="56" spans="1:8" x14ac:dyDescent="0.3">
      <c r="A56" s="3">
        <f>SUM('Grant breakdown'!C20)</f>
        <v>21045.27</v>
      </c>
      <c r="B56" s="16">
        <v>12833</v>
      </c>
      <c r="C56" s="17">
        <f>SUM(A56-B56)</f>
        <v>8212.27</v>
      </c>
      <c r="D56" s="20" t="s">
        <v>53</v>
      </c>
      <c r="E56" s="3">
        <v>48416</v>
      </c>
      <c r="F56" s="42">
        <v>51332</v>
      </c>
      <c r="G56" s="17">
        <f t="shared" si="9"/>
        <v>-2916</v>
      </c>
      <c r="H56" s="19"/>
    </row>
    <row r="57" spans="1:8" x14ac:dyDescent="0.3">
      <c r="A57" s="3">
        <v>9028.1299999999992</v>
      </c>
      <c r="B57" s="16">
        <v>5800</v>
      </c>
      <c r="C57" s="17">
        <f t="shared" si="8"/>
        <v>3228.1299999999992</v>
      </c>
      <c r="D57" s="20" t="s">
        <v>45</v>
      </c>
      <c r="E57" s="3">
        <v>31046</v>
      </c>
      <c r="F57" s="48">
        <v>24100</v>
      </c>
      <c r="G57" s="17">
        <f t="shared" si="9"/>
        <v>6946</v>
      </c>
      <c r="H57" s="19"/>
    </row>
    <row r="58" spans="1:8" x14ac:dyDescent="0.3">
      <c r="A58" s="8">
        <v>1658.77</v>
      </c>
      <c r="B58" s="34">
        <v>3000</v>
      </c>
      <c r="C58" s="35">
        <f t="shared" si="8"/>
        <v>-1341.23</v>
      </c>
      <c r="D58" s="20" t="s">
        <v>42</v>
      </c>
      <c r="E58" s="8">
        <v>6403</v>
      </c>
      <c r="F58" s="55">
        <v>10400</v>
      </c>
      <c r="G58" s="35">
        <f t="shared" si="9"/>
        <v>-3997</v>
      </c>
      <c r="H58" s="19"/>
    </row>
    <row r="59" spans="1:8" x14ac:dyDescent="0.3">
      <c r="A59" s="3">
        <f>SUM(A50:A58)</f>
        <v>69938.860000000015</v>
      </c>
      <c r="B59" s="16">
        <f>SUM(B50:B58)</f>
        <v>64646</v>
      </c>
      <c r="C59" s="17">
        <f>SUM(C50:C58)</f>
        <v>5292.8600000000024</v>
      </c>
      <c r="D59" s="36" t="s">
        <v>32</v>
      </c>
      <c r="E59" s="3">
        <f>SUM(E50:E58)</f>
        <v>724111</v>
      </c>
      <c r="F59" s="59">
        <f t="shared" ref="F59" si="10">SUM(F50:F58)</f>
        <v>822092</v>
      </c>
      <c r="G59" s="17">
        <f>SUM(G50:G58)</f>
        <v>-97981</v>
      </c>
      <c r="H59" s="19"/>
    </row>
    <row r="60" spans="1:8" x14ac:dyDescent="0.3">
      <c r="A60" s="3"/>
      <c r="B60" s="16"/>
      <c r="C60" s="17"/>
      <c r="D60" s="20"/>
      <c r="E60" s="3"/>
      <c r="F60" s="47"/>
      <c r="G60" s="17"/>
      <c r="H60" s="19"/>
    </row>
    <row r="61" spans="1:8" x14ac:dyDescent="0.3">
      <c r="A61" s="3"/>
      <c r="B61" s="16"/>
      <c r="C61" s="17"/>
      <c r="D61" s="32" t="s">
        <v>33</v>
      </c>
      <c r="E61" s="3"/>
      <c r="F61" s="47"/>
      <c r="G61" s="17"/>
      <c r="H61" s="19"/>
    </row>
    <row r="62" spans="1:8" x14ac:dyDescent="0.3">
      <c r="A62" s="3">
        <v>590.26</v>
      </c>
      <c r="B62" s="16">
        <v>1200</v>
      </c>
      <c r="C62" s="17">
        <f>SUM(A62-B62)</f>
        <v>-609.74</v>
      </c>
      <c r="D62" s="20" t="s">
        <v>26</v>
      </c>
      <c r="E62" s="3">
        <v>3174</v>
      </c>
      <c r="F62" s="47">
        <v>4800</v>
      </c>
      <c r="G62" s="17">
        <f>SUM(E62-F62)</f>
        <v>-1626</v>
      </c>
      <c r="H62" s="19"/>
    </row>
    <row r="63" spans="1:8" x14ac:dyDescent="0.3">
      <c r="A63" s="3">
        <v>0</v>
      </c>
      <c r="B63" s="16">
        <v>0</v>
      </c>
      <c r="C63" s="17">
        <f t="shared" ref="C63:C71" si="11">SUM(A63-B63)</f>
        <v>0</v>
      </c>
      <c r="D63" s="20" t="s">
        <v>25</v>
      </c>
      <c r="E63" s="3">
        <v>0</v>
      </c>
      <c r="F63" s="47">
        <v>0</v>
      </c>
      <c r="G63" s="17">
        <f t="shared" ref="G63:G70" si="12">SUM(E63-F63)</f>
        <v>0</v>
      </c>
      <c r="H63" s="19"/>
    </row>
    <row r="64" spans="1:8" x14ac:dyDescent="0.3">
      <c r="A64" s="3">
        <v>0</v>
      </c>
      <c r="B64" s="16">
        <v>0</v>
      </c>
      <c r="C64" s="17">
        <f t="shared" si="11"/>
        <v>0</v>
      </c>
      <c r="D64" s="20" t="s">
        <v>23</v>
      </c>
      <c r="E64" s="3">
        <v>0</v>
      </c>
      <c r="F64" s="47">
        <v>0</v>
      </c>
      <c r="G64" s="17">
        <f t="shared" si="12"/>
        <v>0</v>
      </c>
      <c r="H64" s="19"/>
    </row>
    <row r="65" spans="1:8" x14ac:dyDescent="0.3">
      <c r="A65" s="3">
        <v>0</v>
      </c>
      <c r="B65" s="16">
        <v>0</v>
      </c>
      <c r="C65" s="17">
        <f t="shared" si="11"/>
        <v>0</v>
      </c>
      <c r="D65" s="20" t="s">
        <v>24</v>
      </c>
      <c r="E65" s="3">
        <v>0</v>
      </c>
      <c r="F65" s="47">
        <v>0</v>
      </c>
      <c r="G65" s="17">
        <f t="shared" si="12"/>
        <v>0</v>
      </c>
      <c r="H65" s="19"/>
    </row>
    <row r="66" spans="1:8" x14ac:dyDescent="0.3">
      <c r="A66" s="3">
        <v>17.739999999999998</v>
      </c>
      <c r="B66" s="16">
        <v>18</v>
      </c>
      <c r="C66" s="17">
        <f t="shared" si="11"/>
        <v>-0.26000000000000156</v>
      </c>
      <c r="D66" s="20" t="s">
        <v>34</v>
      </c>
      <c r="E66" s="3">
        <v>35</v>
      </c>
      <c r="F66" s="48">
        <v>36</v>
      </c>
      <c r="G66" s="17">
        <f t="shared" si="12"/>
        <v>-1</v>
      </c>
      <c r="H66" s="19"/>
    </row>
    <row r="67" spans="1:8" x14ac:dyDescent="0.3">
      <c r="A67" s="3">
        <v>590</v>
      </c>
      <c r="B67" s="16">
        <v>600</v>
      </c>
      <c r="C67" s="17">
        <f t="shared" si="11"/>
        <v>-10</v>
      </c>
      <c r="D67" s="20" t="s">
        <v>35</v>
      </c>
      <c r="E67" s="3">
        <v>2360</v>
      </c>
      <c r="F67" s="47">
        <v>2400</v>
      </c>
      <c r="G67" s="17">
        <f t="shared" si="12"/>
        <v>-40</v>
      </c>
      <c r="H67" s="19"/>
    </row>
    <row r="68" spans="1:8" x14ac:dyDescent="0.3">
      <c r="A68" s="3">
        <v>0</v>
      </c>
      <c r="B68" s="16">
        <v>0</v>
      </c>
      <c r="C68" s="17">
        <f t="shared" si="11"/>
        <v>0</v>
      </c>
      <c r="D68" s="20" t="s">
        <v>36</v>
      </c>
      <c r="E68" s="3">
        <v>0</v>
      </c>
      <c r="F68" s="48">
        <v>0</v>
      </c>
      <c r="G68" s="17">
        <f t="shared" si="12"/>
        <v>0</v>
      </c>
      <c r="H68" s="19"/>
    </row>
    <row r="69" spans="1:8" x14ac:dyDescent="0.3">
      <c r="A69" s="3">
        <v>2835</v>
      </c>
      <c r="B69" s="16">
        <v>2930</v>
      </c>
      <c r="C69" s="17">
        <f t="shared" si="11"/>
        <v>-95</v>
      </c>
      <c r="D69" s="20" t="s">
        <v>37</v>
      </c>
      <c r="E69" s="3">
        <v>5920</v>
      </c>
      <c r="F69" s="47">
        <v>5660</v>
      </c>
      <c r="G69" s="17">
        <f t="shared" si="12"/>
        <v>260</v>
      </c>
      <c r="H69" s="19"/>
    </row>
    <row r="70" spans="1:8" x14ac:dyDescent="0.3">
      <c r="A70" s="3">
        <v>2.59</v>
      </c>
      <c r="B70" s="16">
        <v>20</v>
      </c>
      <c r="C70" s="17">
        <f t="shared" si="11"/>
        <v>-17.41</v>
      </c>
      <c r="D70" s="20" t="s">
        <v>38</v>
      </c>
      <c r="E70" s="41">
        <v>3</v>
      </c>
      <c r="F70" s="47">
        <v>80</v>
      </c>
      <c r="G70" s="17">
        <f t="shared" si="12"/>
        <v>-77</v>
      </c>
      <c r="H70" s="19"/>
    </row>
    <row r="71" spans="1:8" x14ac:dyDescent="0.3">
      <c r="A71" s="60">
        <v>-3389.86</v>
      </c>
      <c r="B71" s="34">
        <v>-775</v>
      </c>
      <c r="C71" s="35">
        <f t="shared" si="11"/>
        <v>-2614.86</v>
      </c>
      <c r="D71" s="20" t="s">
        <v>12</v>
      </c>
      <c r="E71" s="60">
        <v>-2498</v>
      </c>
      <c r="F71" s="54">
        <v>-3100</v>
      </c>
      <c r="G71" s="29">
        <f>SUM(E71-F71)</f>
        <v>602</v>
      </c>
      <c r="H71" s="19"/>
    </row>
    <row r="72" spans="1:8" x14ac:dyDescent="0.3">
      <c r="A72" s="3">
        <f>SUM(A62:A71)</f>
        <v>645.73</v>
      </c>
      <c r="B72" s="16">
        <f>SUM(B62:B71)</f>
        <v>3993</v>
      </c>
      <c r="C72" s="17">
        <f>SUM(C62:C71)</f>
        <v>-3347.27</v>
      </c>
      <c r="D72" s="36" t="s">
        <v>32</v>
      </c>
      <c r="E72" s="3">
        <v>8994</v>
      </c>
      <c r="F72" s="56">
        <f t="shared" ref="F72" si="13">SUM(F62:F71)</f>
        <v>9876</v>
      </c>
      <c r="G72" s="17">
        <f>SUM(E72-F72)</f>
        <v>-882</v>
      </c>
      <c r="H72" s="19"/>
    </row>
    <row r="73" spans="1:8" x14ac:dyDescent="0.3">
      <c r="A73" s="4">
        <f>A72+A59+A47</f>
        <v>75582.360000000015</v>
      </c>
      <c r="B73" s="21">
        <f>SUM(B47+B59+B72)</f>
        <v>75779</v>
      </c>
      <c r="C73" s="22">
        <f>A73-B73</f>
        <v>-196.63999999998487</v>
      </c>
      <c r="D73" s="23" t="s">
        <v>40</v>
      </c>
      <c r="E73" s="4">
        <f>E72+E59+E47</f>
        <v>757972</v>
      </c>
      <c r="F73" s="50">
        <f>F72+F59+F47</f>
        <v>860888</v>
      </c>
      <c r="G73" s="22">
        <f>E73-F73</f>
        <v>-102916</v>
      </c>
      <c r="H73" s="19"/>
    </row>
    <row r="74" spans="1:8" x14ac:dyDescent="0.3">
      <c r="A74" s="7"/>
      <c r="B74" s="30"/>
      <c r="C74" s="31"/>
      <c r="D74" s="20"/>
      <c r="E74" s="7"/>
      <c r="F74" s="57"/>
      <c r="G74" s="31"/>
      <c r="H74" s="19"/>
    </row>
    <row r="75" spans="1:8" x14ac:dyDescent="0.3">
      <c r="A75" s="6"/>
      <c r="B75" s="27"/>
      <c r="C75" s="28"/>
      <c r="D75" s="20"/>
      <c r="E75" s="6"/>
      <c r="F75" s="58"/>
      <c r="G75" s="28"/>
      <c r="H75" s="19"/>
    </row>
    <row r="76" spans="1:8" ht="15" thickBot="1" x14ac:dyDescent="0.35">
      <c r="A76" s="9">
        <f>A31-A73</f>
        <v>1887.2199999999866</v>
      </c>
      <c r="B76" s="37">
        <f>B31-B73</f>
        <v>45104</v>
      </c>
      <c r="C76" s="38">
        <f>C31-C73</f>
        <v>-43216.78</v>
      </c>
      <c r="D76" s="39" t="s">
        <v>14</v>
      </c>
      <c r="E76" s="9">
        <v>72623.37</v>
      </c>
      <c r="F76" s="37">
        <f>F31-F73</f>
        <v>46298</v>
      </c>
      <c r="G76" s="38">
        <f>SUM(E76-F76)</f>
        <v>26325.369999999995</v>
      </c>
      <c r="H76" s="19"/>
    </row>
    <row r="77" spans="1:8" ht="15" thickTop="1" x14ac:dyDescent="0.3"/>
  </sheetData>
  <mergeCells count="5">
    <mergeCell ref="A6:C6"/>
    <mergeCell ref="E6:G6"/>
    <mergeCell ref="A1:G1"/>
    <mergeCell ref="A2:G2"/>
    <mergeCell ref="A3:G3"/>
  </mergeCells>
  <pageMargins left="0.7" right="0.7" top="0.75" bottom="0.75" header="0.3" footer="0.3"/>
  <pageSetup scale="62" orientation="portrait" horizontalDpi="300" verticalDpi="30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22"/>
  <sheetViews>
    <sheetView workbookViewId="0">
      <selection activeCell="B15" sqref="B15"/>
    </sheetView>
  </sheetViews>
  <sheetFormatPr defaultRowHeight="14.4" x14ac:dyDescent="0.3"/>
  <cols>
    <col min="1" max="1" width="20.33203125" customWidth="1"/>
    <col min="2" max="2" width="12.5546875" style="45" customWidth="1"/>
    <col min="3" max="3" width="13.21875" style="45" customWidth="1"/>
  </cols>
  <sheetData>
    <row r="1" spans="1:3" x14ac:dyDescent="0.3">
      <c r="A1" s="43" t="s">
        <v>51</v>
      </c>
      <c r="B1" s="44" t="s">
        <v>55</v>
      </c>
      <c r="C1" s="44" t="s">
        <v>56</v>
      </c>
    </row>
    <row r="2" spans="1:3" x14ac:dyDescent="0.3">
      <c r="A2" t="s">
        <v>54</v>
      </c>
      <c r="B2" s="45">
        <v>4353.17</v>
      </c>
      <c r="C2" s="45">
        <v>5488.9</v>
      </c>
    </row>
    <row r="3" spans="1:3" x14ac:dyDescent="0.3">
      <c r="A3" t="s">
        <v>58</v>
      </c>
      <c r="B3" s="45">
        <v>1368.36</v>
      </c>
      <c r="C3" s="45">
        <v>898.21</v>
      </c>
    </row>
    <row r="4" spans="1:3" x14ac:dyDescent="0.3">
      <c r="A4" t="s">
        <v>64</v>
      </c>
      <c r="B4" s="45">
        <v>0</v>
      </c>
      <c r="C4" s="45">
        <v>177.06</v>
      </c>
    </row>
    <row r="5" spans="1:3" x14ac:dyDescent="0.3">
      <c r="A5" t="s">
        <v>66</v>
      </c>
      <c r="B5" s="45">
        <v>0</v>
      </c>
      <c r="C5" s="45">
        <v>346.37</v>
      </c>
    </row>
    <row r="6" spans="1:3" x14ac:dyDescent="0.3">
      <c r="A6" t="s">
        <v>65</v>
      </c>
      <c r="B6" s="45">
        <v>0</v>
      </c>
      <c r="C6" s="45">
        <v>0</v>
      </c>
    </row>
    <row r="7" spans="1:3" s="43" customFormat="1" x14ac:dyDescent="0.3">
      <c r="A7" s="43" t="s">
        <v>32</v>
      </c>
      <c r="B7" s="44">
        <f>SUM(B2:B6)</f>
        <v>5721.53</v>
      </c>
      <c r="C7" s="44">
        <f>SUM(C2:C6)</f>
        <v>6910.54</v>
      </c>
    </row>
    <row r="9" spans="1:3" x14ac:dyDescent="0.3">
      <c r="A9" s="43" t="s">
        <v>50</v>
      </c>
    </row>
    <row r="10" spans="1:3" x14ac:dyDescent="0.3">
      <c r="A10" t="s">
        <v>57</v>
      </c>
      <c r="B10" s="45">
        <v>0</v>
      </c>
      <c r="C10" s="45">
        <v>5559.29</v>
      </c>
    </row>
    <row r="11" spans="1:3" x14ac:dyDescent="0.3">
      <c r="A11" t="s">
        <v>59</v>
      </c>
      <c r="B11" s="45">
        <v>1530</v>
      </c>
      <c r="C11" s="45">
        <v>1530</v>
      </c>
    </row>
    <row r="12" spans="1:3" x14ac:dyDescent="0.3">
      <c r="A12" t="s">
        <v>60</v>
      </c>
      <c r="B12" s="45">
        <v>0</v>
      </c>
      <c r="C12" s="45">
        <v>0</v>
      </c>
    </row>
    <row r="13" spans="1:3" x14ac:dyDescent="0.3">
      <c r="A13" t="s">
        <v>61</v>
      </c>
      <c r="B13" s="45">
        <v>0</v>
      </c>
      <c r="C13" s="45">
        <v>32.5</v>
      </c>
    </row>
    <row r="14" spans="1:3" x14ac:dyDescent="0.3">
      <c r="A14" t="s">
        <v>63</v>
      </c>
      <c r="B14" s="45">
        <v>0</v>
      </c>
      <c r="C14" s="45">
        <v>4000</v>
      </c>
    </row>
    <row r="15" spans="1:3" s="43" customFormat="1" x14ac:dyDescent="0.3">
      <c r="A15" s="43" t="s">
        <v>32</v>
      </c>
      <c r="B15" s="44">
        <f>SUM(B10:B14)</f>
        <v>1530</v>
      </c>
      <c r="C15" s="44">
        <f>SUM(C10:C14)</f>
        <v>11121.79</v>
      </c>
    </row>
    <row r="17" spans="1:3" x14ac:dyDescent="0.3">
      <c r="A17" s="43" t="s">
        <v>12</v>
      </c>
    </row>
    <row r="18" spans="1:3" x14ac:dyDescent="0.3">
      <c r="A18" t="s">
        <v>62</v>
      </c>
      <c r="B18" s="44">
        <v>20963.64</v>
      </c>
      <c r="C18" s="44">
        <v>734.68</v>
      </c>
    </row>
    <row r="20" spans="1:3" x14ac:dyDescent="0.3">
      <c r="A20" s="43" t="s">
        <v>53</v>
      </c>
      <c r="B20" s="44">
        <v>21045.27</v>
      </c>
      <c r="C20" s="44">
        <v>21045.27</v>
      </c>
    </row>
    <row r="22" spans="1:3" s="43" customFormat="1" x14ac:dyDescent="0.3">
      <c r="A22" s="43" t="s">
        <v>67</v>
      </c>
      <c r="B22" s="44">
        <f>SUM(B7+B15+B18+B20)</f>
        <v>49260.44</v>
      </c>
      <c r="C22" s="44">
        <f>SUM(C7+C15+C18+C20)</f>
        <v>39812.28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Grant breakdown</vt:lpstr>
      <vt:lpstr>Sheet3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 Lutes</dc:creator>
  <cp:lastModifiedBy>Kelcy Boettcher</cp:lastModifiedBy>
  <cp:lastPrinted>2010-02-08T17:06:10Z</cp:lastPrinted>
  <dcterms:created xsi:type="dcterms:W3CDTF">2010-02-02T23:07:27Z</dcterms:created>
  <dcterms:modified xsi:type="dcterms:W3CDTF">2026-05-08T16:57:00Z</dcterms:modified>
</cp:coreProperties>
</file>