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waterfowlassociation-my.sharepoint.com/personal/kboettcher_wisducks_org/Documents/Documents/Board/2026/04-2026/"/>
    </mc:Choice>
  </mc:AlternateContent>
  <xr:revisionPtr revIDLastSave="77" documentId="8_{5A878D5F-0544-4700-9189-20BE7E81C95D}" xr6:coauthVersionLast="47" xr6:coauthVersionMax="47" xr10:uidLastSave="{DFB40BB0-0517-4E8F-B4B0-3C0C5194A6FB}"/>
  <bookViews>
    <workbookView xWindow="696" yWindow="552" windowWidth="10932" windowHeight="13056" xr2:uid="{00000000-000D-0000-FFFF-FFFF00000000}"/>
  </bookViews>
  <sheets>
    <sheet name="BS" sheetId="1" r:id="rId1"/>
    <sheet name="CF" sheetId="2" r:id="rId2"/>
  </sheets>
  <externalReferences>
    <externalReference r:id="rId3"/>
  </externalReferences>
  <definedNames>
    <definedName name="_xlnm.Print_Area" localSheetId="0">BS!$E$1:$M$51</definedName>
    <definedName name="_xlnm.Print_Area">[1]CAP!#REF!</definedName>
    <definedName name="PRINT_AREA_MI">[1]CAP!#REF!</definedName>
    <definedName name="_xlnm.Print_Titles">[1]CAP!#REF!</definedName>
    <definedName name="PRINT_TITLES_MI">[1]CAP!#REF!</definedName>
    <definedName name="PrintArea" localSheetId="0">BS!$E$3:$L$52</definedName>
    <definedName name="Report" localSheetId="0">BS!$A$3:$L$52</definedName>
    <definedName name="rptacctidend" localSheetId="0">" "</definedName>
    <definedName name="rptacctidstart" localSheetId="0">" "</definedName>
    <definedName name="rptcurr1" localSheetId="0">"     "</definedName>
    <definedName name="rptcurr10" localSheetId="0">" "</definedName>
    <definedName name="rptcurr2" localSheetId="0">"  "</definedName>
    <definedName name="rptcurr3" localSheetId="0">"   "</definedName>
    <definedName name="rptcurr4" localSheetId="0">" "</definedName>
    <definedName name="rptcurr5" localSheetId="0">" "</definedName>
    <definedName name="rptcurr6" localSheetId="0">" "</definedName>
    <definedName name="rptcurr7" localSheetId="0">" "</definedName>
    <definedName name="rptcurr8" localSheetId="0">" "</definedName>
    <definedName name="rptcurr9" localSheetId="0">" "</definedName>
    <definedName name="rptgroupend" localSheetId="0">16</definedName>
    <definedName name="rptgroupstart" localSheetId="0">1</definedName>
    <definedName name="rptorderby" localSheetId="0">2</definedName>
    <definedName name="rptorderbysegid" localSheetId="0">1</definedName>
    <definedName name="rptperiod" localSheetId="0">5</definedName>
    <definedName name="rptprovtype" localSheetId="0">1</definedName>
    <definedName name="rptsegend1" localSheetId="0">"ZZZZZ"</definedName>
    <definedName name="rptsegend10" localSheetId="0">" "</definedName>
    <definedName name="rptsegend2" localSheetId="0">"ZZ"</definedName>
    <definedName name="rptsegend3" localSheetId="0">"ZZZ"</definedName>
    <definedName name="rptsegend4" localSheetId="0">" "</definedName>
    <definedName name="rptsegend5" localSheetId="0">" "</definedName>
    <definedName name="rptsegend6" localSheetId="0">" "</definedName>
    <definedName name="rptsegend7" localSheetId="0">" "</definedName>
    <definedName name="rptsegend8" localSheetId="0">" "</definedName>
    <definedName name="rptsegend9" localSheetId="0">" "</definedName>
    <definedName name="rptsegoption1" localSheetId="0">1</definedName>
    <definedName name="rptsegoption10" localSheetId="0">0</definedName>
    <definedName name="rptsegoption2" localSheetId="0">1</definedName>
    <definedName name="rptsegoption3" localSheetId="0">1</definedName>
    <definedName name="rptsegoption4" localSheetId="0">0</definedName>
    <definedName name="rptsegoption5" localSheetId="0">0</definedName>
    <definedName name="rptsegoption6" localSheetId="0">0</definedName>
    <definedName name="rptsegoption7" localSheetId="0">0</definedName>
    <definedName name="rptsegoption8" localSheetId="0">0</definedName>
    <definedName name="rptsegoption9" localSheetId="0">0</definedName>
    <definedName name="rptsegstart1" localSheetId="0">" "</definedName>
    <definedName name="rptsegstart10" localSheetId="0">" "</definedName>
    <definedName name="rptsegstart2" localSheetId="0">"  "</definedName>
    <definedName name="rptsegstart3" localSheetId="0">"   "</definedName>
    <definedName name="rptsegstart4" localSheetId="0">" "</definedName>
    <definedName name="rptsegstart5" localSheetId="0">" "</definedName>
    <definedName name="rptsegstart6" localSheetId="0">" "</definedName>
    <definedName name="rptsegstart7" localSheetId="0">" "</definedName>
    <definedName name="rptsegstart8" localSheetId="0">" "</definedName>
    <definedName name="rptsegstart9" localSheetId="0">" "</definedName>
    <definedName name="rptyear" localSheetId="0">2009</definedName>
    <definedName name="Spec" localSheetId="0">BS!#REF!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46" i="1"/>
  <c r="K51" i="1" s="1"/>
  <c r="K32" i="1"/>
  <c r="K21" i="1"/>
  <c r="K27" i="1" s="1"/>
  <c r="K36" i="1" s="1"/>
  <c r="I50" i="1"/>
  <c r="M50" i="1" l="1"/>
  <c r="M46" i="1"/>
  <c r="M51" i="1" s="1"/>
  <c r="M32" i="1"/>
  <c r="M21" i="1"/>
  <c r="M27" i="1" s="1"/>
  <c r="M36" i="1" l="1"/>
  <c r="I20" i="2"/>
  <c r="H20" i="2"/>
  <c r="I9" i="2"/>
  <c r="I21" i="1"/>
  <c r="I27" i="1" s="1"/>
  <c r="J27" i="1"/>
  <c r="J32" i="1"/>
  <c r="J46" i="1"/>
  <c r="J51" i="1" s="1"/>
  <c r="I46" i="1"/>
  <c r="I32" i="1"/>
  <c r="H14" i="2"/>
  <c r="I14" i="2"/>
  <c r="I18" i="2"/>
  <c r="H18" i="2"/>
  <c r="I11" i="2"/>
  <c r="H15" i="2"/>
  <c r="H16" i="2"/>
  <c r="H17" i="2"/>
  <c r="H19" i="2"/>
  <c r="H21" i="2"/>
  <c r="H22" i="2"/>
  <c r="L35" i="2"/>
  <c r="I26" i="2"/>
  <c r="I22" i="2"/>
  <c r="I21" i="2"/>
  <c r="I19" i="2"/>
  <c r="I17" i="2"/>
  <c r="I16" i="2"/>
  <c r="I15" i="2"/>
  <c r="H26" i="2"/>
  <c r="H11" i="2"/>
  <c r="H9" i="2" l="1"/>
  <c r="H23" i="2" s="1"/>
  <c r="H31" i="2" s="1"/>
  <c r="J36" i="1"/>
  <c r="H33" i="2"/>
  <c r="I51" i="1"/>
  <c r="I36" i="1"/>
  <c r="I33" i="2"/>
  <c r="I23" i="2"/>
  <c r="I31" i="2" s="1"/>
  <c r="H35" i="2" l="1"/>
  <c r="H37" i="2" s="1"/>
  <c r="I35" i="2"/>
  <c r="I3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Kelcy Boettcher</author>
  </authors>
  <commentList>
    <comment ref="H13" authorId="0" shapeId="0" xr:uid="{BC8C7514-F5DF-4009-8DF1-38409CDFB853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$100,000 board restricted</t>
        </r>
      </text>
    </comment>
    <comment ref="I13" authorId="0" shapeId="0" xr:uid="{3B81E6F9-3C19-46B5-9588-F6BD8F405250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Includes $100,000 FFLM Jackson Marsh grant</t>
        </r>
      </text>
    </comment>
    <comment ref="K13" authorId="0" shapeId="0" xr:uid="{C03F239E-1F9A-46EA-B55E-F67354258A5B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Includes $100,000 FFLM Jackson Marsh grant</t>
        </r>
      </text>
    </comment>
    <comment ref="L13" authorId="1" shapeId="0" xr:uid="{F3327E4C-9DAE-49D0-8145-E0D399F3C9A7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Rainy day fund</t>
        </r>
      </text>
    </comment>
    <comment ref="M13" authorId="0" shapeId="0" xr:uid="{48EE0494-3E92-4A8B-B267-703681D7CFBC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Includes $100,000 FFLM Jackson Marsh grant</t>
        </r>
      </text>
    </comment>
    <comment ref="I14" authorId="0" shapeId="0" xr:uid="{DDC788F6-B158-473B-A2FA-D6988336896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K14" authorId="0" shapeId="0" xr:uid="{DC0AB698-1AD9-40B7-8660-AFEBA0DBA5A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L14" authorId="0" shapeId="0" xr:uid="{2D1D6DAE-0E36-4BB4-905E-D355513B552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M14" authorId="0" shapeId="0" xr:uid="{B3A8EEA5-335E-42C7-9CFE-02BB62C0BDA1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I22" authorId="0" shapeId="0" xr:uid="{091E9C0E-4062-497A-9668-5B9ECCFE3AAB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EXPO &amp; chapter event invoices</t>
        </r>
      </text>
    </comment>
    <comment ref="K22" authorId="0" shapeId="0" xr:uid="{F2FA2FD7-01F9-4E21-BFF3-3CBDFB81C3EE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EXPO &amp; chapter event invoices</t>
        </r>
      </text>
    </comment>
    <comment ref="L22" authorId="0" shapeId="0" xr:uid="{6035C8DD-C071-4A4B-A424-94DFD5EF63EB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Chapter event invoices</t>
        </r>
      </text>
    </comment>
    <comment ref="M22" authorId="0" shapeId="0" xr:uid="{64A007DB-F9C5-49CC-BCB4-A6A332C8DDA0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Chapter event invoices</t>
        </r>
      </text>
    </comment>
    <comment ref="I26" authorId="0" shapeId="0" xr:uid="{F6983434-9E3F-4379-978B-C91F2DECDD3C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undeposited funds</t>
        </r>
      </text>
    </comment>
    <comment ref="K26" authorId="0" shapeId="0" xr:uid="{12B69A74-2449-4B85-A913-6743D01C300B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undeposited funds</t>
        </r>
      </text>
    </comment>
    <comment ref="L26" authorId="0" shapeId="0" xr:uid="{C172A323-1379-4B50-93CA-AA59B18A3914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Undeposited cash</t>
        </r>
      </text>
    </comment>
    <comment ref="M26" authorId="0" shapeId="0" xr:uid="{755D3B4B-1F16-4A84-802F-3D2A6B4AB43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undeposited funds</t>
        </r>
      </text>
    </comment>
    <comment ref="I41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K41" authorId="1" shapeId="0" xr:uid="{F2FB778B-6FBB-485E-BE01-E03EFBA3DCC2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L41" authorId="1" shapeId="0" xr:uid="{9A4976D8-E5CA-4505-A0D4-C75E3FE2247F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M41" authorId="1" shapeId="0" xr:uid="{915BCB32-7ED5-41B5-BACE-0B559E442CCC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Calendar prizes</t>
        </r>
      </text>
    </comment>
    <comment ref="I44" authorId="0" shapeId="0" xr:uid="{C96A2D28-2352-42FD-88C2-F288578F9E5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FFLM/Jackson Marsh grant</t>
        </r>
      </text>
    </comment>
    <comment ref="K44" authorId="0" shapeId="0" xr:uid="{F730D1A4-1A68-46A7-BC65-26DAE790F42C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FFLM/Jackson Marsh grant</t>
        </r>
      </text>
    </comment>
    <comment ref="M44" authorId="0" shapeId="0" xr:uid="{656677BF-7625-430E-89F3-311BDD366824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FFLM/Jackson Marsh grant</t>
        </r>
      </text>
    </comment>
  </commentList>
</comments>
</file>

<file path=xl/sharedStrings.xml><?xml version="1.0" encoding="utf-8"?>
<sst xmlns="http://schemas.openxmlformats.org/spreadsheetml/2006/main" count="80" uniqueCount="72">
  <si>
    <t>Balance Sheet</t>
  </si>
  <si>
    <t xml:space="preserve">  Assets</t>
  </si>
  <si>
    <t>Actual</t>
  </si>
  <si>
    <t>Prior Month</t>
  </si>
  <si>
    <t>Budget</t>
  </si>
  <si>
    <t>Current Assets</t>
  </si>
  <si>
    <t>Cash</t>
  </si>
  <si>
    <t>Prepaid Expenses</t>
  </si>
  <si>
    <t>Total Current Assets</t>
  </si>
  <si>
    <t>Fixed Assets</t>
  </si>
  <si>
    <t xml:space="preserve">  Gross Fixed Assets</t>
  </si>
  <si>
    <t xml:space="preserve">  Accum. Depreciation</t>
  </si>
  <si>
    <t>Net Fixed Assets</t>
  </si>
  <si>
    <t>Total Assets</t>
  </si>
  <si>
    <t xml:space="preserve">  Liabilities &amp; Equity</t>
  </si>
  <si>
    <t>Current Liabilities</t>
  </si>
  <si>
    <t xml:space="preserve"> Accounts Payable</t>
  </si>
  <si>
    <t xml:space="preserve">  Total Liabilities</t>
  </si>
  <si>
    <t xml:space="preserve">  Equity</t>
  </si>
  <si>
    <t>Current Year P&amp;L</t>
  </si>
  <si>
    <t xml:space="preserve">  Total Equity</t>
  </si>
  <si>
    <t xml:space="preserve">  Total Liabilities &amp; Equity</t>
  </si>
  <si>
    <t>5</t>
  </si>
  <si>
    <t>2009</t>
  </si>
  <si>
    <t>Wisconsin Waterfowl Association</t>
  </si>
  <si>
    <t>Chapters</t>
  </si>
  <si>
    <t>State Unrestricted</t>
  </si>
  <si>
    <t>Total Cash</t>
  </si>
  <si>
    <t>Inventory</t>
  </si>
  <si>
    <t>Other Current Assets</t>
  </si>
  <si>
    <t>Other Assets</t>
  </si>
  <si>
    <t>Accued Liabilities</t>
  </si>
  <si>
    <t>Accounts Receivable - Trade</t>
  </si>
  <si>
    <t>Accounts Receivable - Grants</t>
  </si>
  <si>
    <t>Other Liabilities</t>
  </si>
  <si>
    <t>Prior Year</t>
  </si>
  <si>
    <t>Net Equity at Beginning of Year</t>
  </si>
  <si>
    <t>Cash Flow</t>
  </si>
  <si>
    <t>Operating Activities</t>
  </si>
  <si>
    <t xml:space="preserve">   Net Income</t>
  </si>
  <si>
    <t xml:space="preserve">   Items to Reconcile to Cash Basis:</t>
  </si>
  <si>
    <t>Depreciation/Amortization</t>
  </si>
  <si>
    <t>Changes in Components of Working Capital</t>
  </si>
  <si>
    <t xml:space="preserve">Accounts Receivable </t>
  </si>
  <si>
    <t>Accounts Payable</t>
  </si>
  <si>
    <t>Total Increase/(Decrease) due to Operating Activities</t>
  </si>
  <si>
    <t>Investing Activities</t>
  </si>
  <si>
    <t>Capital Expenditures</t>
  </si>
  <si>
    <t>Financing Activities</t>
  </si>
  <si>
    <t>Total Increase/(decrease) in Cash</t>
  </si>
  <si>
    <t>Deferred Income</t>
  </si>
  <si>
    <t>Accruals</t>
  </si>
  <si>
    <t>Loans</t>
  </si>
  <si>
    <t>Beginning Cash Balance</t>
  </si>
  <si>
    <t>Ending Cash Balance</t>
  </si>
  <si>
    <t>(check)</t>
  </si>
  <si>
    <t>Month</t>
  </si>
  <si>
    <t>YTD</t>
  </si>
  <si>
    <t>Prior YE</t>
  </si>
  <si>
    <t>Deferred Chapter Credit Cards</t>
  </si>
  <si>
    <t>Deferred Chapter Bank Accounts</t>
  </si>
  <si>
    <t>Abrams restricted</t>
  </si>
  <si>
    <t>AWA restricted</t>
  </si>
  <si>
    <t>Other Liabilities/LT Notes Payable</t>
  </si>
  <si>
    <t>EXPO restricted</t>
  </si>
  <si>
    <t>Chapter Loan restricted</t>
  </si>
  <si>
    <t>Raffle restricted</t>
  </si>
  <si>
    <t>PLE restricted</t>
  </si>
  <si>
    <t>Other Assets - Rent deposit</t>
  </si>
  <si>
    <t>Other Assets - Endowment Fund</t>
  </si>
  <si>
    <t>Money Market</t>
  </si>
  <si>
    <t>Deferred Grant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</si>
</sst>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mmmm\-yy;@"/>
    <numFmt numFmtId="165" formatCode="#,##0.0"/>
    <numFmt numFmtId="166" formatCode="_(* #,##0_);_(* \(#,##0\);_(* &quot;-&quot;??_);_(@_)"/>
    <numFmt numFmtId="167" formatCode="0.0%"/>
    <numFmt numFmtId="168" formatCode="[$-409]mmmm\ d\,\ yyyy;@"/>
    <numFmt numFmtId="169" formatCode="[$-409]mmm\-yy;@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Trebuchet MS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 val="singleAccounting"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7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1" fillId="0" borderId="0" xfId="0" applyNumberFormat="1" applyFont="1"/>
    <xf numFmtId="165" fontId="2" fillId="0" borderId="0" xfId="0" applyNumberFormat="1" applyFont="1"/>
    <xf numFmtId="0" fontId="1" fillId="0" borderId="0" xfId="0" applyFont="1"/>
    <xf numFmtId="165" fontId="1" fillId="0" borderId="0" xfId="0" applyNumberFormat="1" applyFont="1" applyAlignment="1">
      <alignment horizontal="left" indent="2"/>
    </xf>
    <xf numFmtId="169" fontId="0" fillId="0" borderId="0" xfId="0" applyNumberFormat="1"/>
    <xf numFmtId="0" fontId="0" fillId="0" borderId="0" xfId="0" applyAlignment="1">
      <alignment horizontal="center"/>
    </xf>
    <xf numFmtId="166" fontId="0" fillId="0" borderId="0" xfId="1" applyNumberFormat="1" applyFont="1"/>
    <xf numFmtId="166" fontId="12" fillId="0" borderId="0" xfId="1" applyNumberFormat="1" applyFont="1"/>
    <xf numFmtId="14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37" fontId="0" fillId="0" borderId="0" xfId="0" applyNumberFormat="1"/>
    <xf numFmtId="37" fontId="11" fillId="0" borderId="0" xfId="0" applyNumberFormat="1" applyFont="1" applyAlignment="1">
      <alignment horizontal="center"/>
    </xf>
    <xf numFmtId="37" fontId="0" fillId="0" borderId="0" xfId="1" applyNumberFormat="1" applyFont="1"/>
    <xf numFmtId="37" fontId="0" fillId="0" borderId="0" xfId="0" applyNumberFormat="1" applyAlignment="1">
      <alignment horizontal="center"/>
    </xf>
    <xf numFmtId="165" fontId="5" fillId="0" borderId="0" xfId="0" applyNumberFormat="1" applyFont="1"/>
    <xf numFmtId="166" fontId="5" fillId="0" borderId="0" xfId="1" applyNumberFormat="1" applyFont="1"/>
    <xf numFmtId="16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165" fontId="6" fillId="0" borderId="0" xfId="0" applyNumberFormat="1" applyFont="1"/>
    <xf numFmtId="0" fontId="7" fillId="0" borderId="0" xfId="0" applyFont="1" applyAlignment="1">
      <alignment horizontal="center"/>
    </xf>
    <xf numFmtId="165" fontId="1" fillId="0" borderId="0" xfId="0" applyNumberFormat="1" applyFont="1" applyAlignment="1">
      <alignment horizontal="left" indent="1"/>
    </xf>
    <xf numFmtId="166" fontId="1" fillId="0" borderId="0" xfId="1" applyNumberFormat="1" applyAlignment="1">
      <alignment horizontal="right"/>
    </xf>
    <xf numFmtId="166" fontId="10" fillId="0" borderId="0" xfId="1" applyNumberFormat="1" applyFont="1" applyAlignment="1">
      <alignment horizontal="right"/>
    </xf>
    <xf numFmtId="167" fontId="1" fillId="0" borderId="0" xfId="2" applyNumberFormat="1"/>
    <xf numFmtId="166" fontId="5" fillId="0" borderId="4" xfId="1" applyNumberFormat="1" applyFont="1" applyBorder="1"/>
    <xf numFmtId="166" fontId="2" fillId="0" borderId="4" xfId="1" applyNumberFormat="1" applyFont="1" applyBorder="1"/>
    <xf numFmtId="0" fontId="9" fillId="0" borderId="0" xfId="0" applyFont="1"/>
    <xf numFmtId="166" fontId="5" fillId="0" borderId="4" xfId="1" applyNumberFormat="1" applyFont="1" applyBorder="1" applyAlignment="1">
      <alignment horizontal="right"/>
    </xf>
    <xf numFmtId="166" fontId="2" fillId="0" borderId="4" xfId="1" applyNumberFormat="1" applyFont="1" applyBorder="1" applyAlignment="1">
      <alignment horizontal="right"/>
    </xf>
    <xf numFmtId="166" fontId="5" fillId="0" borderId="0" xfId="1" applyNumberFormat="1" applyFont="1" applyAlignment="1">
      <alignment horizontal="right"/>
    </xf>
    <xf numFmtId="165" fontId="8" fillId="0" borderId="0" xfId="0" applyNumberFormat="1" applyFont="1"/>
    <xf numFmtId="166" fontId="5" fillId="0" borderId="5" xfId="1" applyNumberFormat="1" applyFont="1" applyBorder="1"/>
    <xf numFmtId="166" fontId="2" fillId="0" borderId="5" xfId="1" applyNumberFormat="1" applyFont="1" applyBorder="1"/>
    <xf numFmtId="166" fontId="1" fillId="0" borderId="0" xfId="1" applyNumberFormat="1"/>
    <xf numFmtId="166" fontId="13" fillId="0" borderId="0" xfId="1" applyNumberFormat="1" applyFont="1" applyAlignment="1">
      <alignment horizontal="right"/>
    </xf>
    <xf numFmtId="0" fontId="13" fillId="0" borderId="0" xfId="0" applyFont="1"/>
    <xf numFmtId="166" fontId="14" fillId="0" borderId="0" xfId="1" applyNumberFormat="1" applyFont="1" applyAlignment="1">
      <alignment horizontal="right"/>
    </xf>
    <xf numFmtId="166" fontId="1" fillId="0" borderId="0" xfId="1" applyNumberFormat="1" applyFill="1" applyAlignment="1">
      <alignment horizontal="right"/>
    </xf>
    <xf numFmtId="166" fontId="1" fillId="0" borderId="0" xfId="1" applyNumberFormat="1" applyFont="1" applyAlignment="1">
      <alignment horizontal="right"/>
    </xf>
    <xf numFmtId="166" fontId="2" fillId="0" borderId="2" xfId="1" applyNumberFormat="1" applyFont="1" applyBorder="1" applyAlignment="1">
      <alignment horizontal="right"/>
    </xf>
    <xf numFmtId="166" fontId="2" fillId="0" borderId="0" xfId="1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37" fontId="0" fillId="0" borderId="0" xfId="0" applyNumberFormat="1" applyAlignment="1">
      <alignment horizontal="center" vertical="center"/>
    </xf>
    <xf numFmtId="166" fontId="2" fillId="0" borderId="2" xfId="1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8" fontId="4" fillId="0" borderId="1" xfId="0" quotePrefix="1" applyNumberFormat="1" applyFont="1" applyBorder="1" applyAlignment="1">
      <alignment horizontal="center"/>
    </xf>
    <xf numFmtId="168" fontId="4" fillId="0" borderId="2" xfId="0" quotePrefix="1" applyNumberFormat="1" applyFont="1" applyBorder="1" applyAlignment="1">
      <alignment horizontal="center"/>
    </xf>
    <xf numFmtId="168" fontId="4" fillId="0" borderId="3" xfId="0" quotePrefix="1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IN%20KPS%20DEC%202005%20Rev1.0%20After%20680010.XLS" TargetMode="External"/><Relationship Id="rId1" Type="http://schemas.openxmlformats.org/officeDocument/2006/relationships/externalLinkPath" Target="/FIN%20KPS%20DEC%202005%20Rev1.0%20After%20680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pi"/>
      <sheetName val="Download"/>
      <sheetName val="Budget"/>
      <sheetName val="BudgetYTD"/>
      <sheetName val="Cover"/>
      <sheetName val="MFG Detail"/>
      <sheetName val="CAP"/>
      <sheetName val="Margin Rec"/>
      <sheetName val="EBITDA"/>
      <sheetName val="Last Year"/>
      <sheetName val="Forecast"/>
      <sheetName val="FCST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E1:M53"/>
  <sheetViews>
    <sheetView tabSelected="1" topLeftCell="E11" zoomScale="76" zoomScaleNormal="40" workbookViewId="0">
      <selection activeCell="I23" sqref="I23"/>
    </sheetView>
  </sheetViews>
  <sheetFormatPr defaultColWidth="9.109375" defaultRowHeight="13.2" x14ac:dyDescent="0.25"/>
  <cols>
    <col min="1" max="4" width="0" hidden="1" customWidth="1"/>
    <col min="5" max="5" width="4.5546875" customWidth="1"/>
    <col min="7" max="7" width="4.88671875" customWidth="1"/>
    <col min="8" max="8" width="25.88671875" customWidth="1"/>
    <col min="9" max="12" width="14.6640625" customWidth="1"/>
    <col min="13" max="13" width="11.88671875" customWidth="1"/>
  </cols>
  <sheetData>
    <row r="1" spans="5:13" x14ac:dyDescent="0.25">
      <c r="F1" s="17"/>
      <c r="G1" s="17"/>
      <c r="H1" s="17"/>
      <c r="I1" s="17"/>
      <c r="J1" s="18"/>
    </row>
    <row r="2" spans="5:13" x14ac:dyDescent="0.25">
      <c r="F2" s="17"/>
      <c r="G2" s="4"/>
      <c r="H2" s="17"/>
      <c r="J2" s="19"/>
    </row>
    <row r="3" spans="5:13" x14ac:dyDescent="0.25">
      <c r="E3" s="48" t="s">
        <v>24</v>
      </c>
      <c r="F3" s="49"/>
      <c r="G3" s="49"/>
      <c r="H3" s="49"/>
      <c r="I3" s="49"/>
      <c r="J3" s="49"/>
      <c r="K3" s="49"/>
      <c r="L3" s="49"/>
    </row>
    <row r="4" spans="5:13" x14ac:dyDescent="0.25">
      <c r="E4" s="48" t="s">
        <v>0</v>
      </c>
      <c r="F4" s="49"/>
      <c r="G4" s="49"/>
      <c r="H4" s="49"/>
      <c r="I4" s="49"/>
      <c r="J4" s="49"/>
      <c r="K4" s="49"/>
      <c r="L4" s="49"/>
    </row>
    <row r="5" spans="5:13" x14ac:dyDescent="0.25">
      <c r="E5" s="48"/>
      <c r="F5" s="49"/>
      <c r="G5" s="49"/>
      <c r="H5" s="49"/>
      <c r="I5" s="49"/>
      <c r="J5" s="49"/>
      <c r="K5" s="49"/>
      <c r="L5" s="49"/>
    </row>
    <row r="6" spans="5:13" ht="14.4" hidden="1" x14ac:dyDescent="0.35">
      <c r="E6" s="20"/>
      <c r="F6" s="8"/>
      <c r="G6" s="8"/>
      <c r="H6" s="8"/>
      <c r="I6" s="1" t="s">
        <v>22</v>
      </c>
      <c r="J6" s="1" t="s">
        <v>23</v>
      </c>
      <c r="K6" s="2">
        <v>39934</v>
      </c>
      <c r="L6" s="2">
        <v>39934</v>
      </c>
    </row>
    <row r="7" spans="5:13" x14ac:dyDescent="0.25">
      <c r="E7" s="21"/>
    </row>
    <row r="8" spans="5:13" x14ac:dyDescent="0.25">
      <c r="I8" s="50">
        <v>46142</v>
      </c>
      <c r="J8" s="51"/>
      <c r="K8" s="51"/>
      <c r="L8" s="52"/>
    </row>
    <row r="9" spans="5:13" x14ac:dyDescent="0.25">
      <c r="F9" s="17" t="s">
        <v>1</v>
      </c>
      <c r="G9" s="17"/>
      <c r="H9" s="22"/>
      <c r="I9" s="23" t="s">
        <v>2</v>
      </c>
      <c r="J9" s="23" t="s">
        <v>4</v>
      </c>
      <c r="K9" s="23" t="s">
        <v>3</v>
      </c>
      <c r="L9" s="23" t="s">
        <v>35</v>
      </c>
      <c r="M9" s="23" t="s">
        <v>58</v>
      </c>
    </row>
    <row r="10" spans="5:13" x14ac:dyDescent="0.25">
      <c r="F10" s="17"/>
      <c r="G10" s="17" t="s">
        <v>5</v>
      </c>
      <c r="H10" s="17"/>
      <c r="I10" s="17"/>
      <c r="J10" s="17"/>
      <c r="K10" s="17"/>
      <c r="L10" s="4"/>
    </row>
    <row r="11" spans="5:13" x14ac:dyDescent="0.25">
      <c r="F11" s="3"/>
      <c r="G11" s="24" t="s">
        <v>6</v>
      </c>
      <c r="H11" s="3"/>
      <c r="I11" s="25"/>
      <c r="J11" s="25"/>
      <c r="K11" s="25"/>
      <c r="L11" s="25"/>
      <c r="M11" s="19"/>
    </row>
    <row r="12" spans="5:13" x14ac:dyDescent="0.25">
      <c r="F12" s="3"/>
      <c r="G12" s="24"/>
      <c r="H12" s="3" t="s">
        <v>25</v>
      </c>
      <c r="I12" s="25">
        <v>16617.41</v>
      </c>
      <c r="J12" s="25">
        <v>15000</v>
      </c>
      <c r="K12" s="25">
        <v>41325.57</v>
      </c>
      <c r="L12" s="25">
        <v>29368</v>
      </c>
      <c r="M12" s="25">
        <v>6336.26</v>
      </c>
    </row>
    <row r="13" spans="5:13" x14ac:dyDescent="0.25">
      <c r="F13" s="3"/>
      <c r="G13" s="24"/>
      <c r="H13" s="3" t="s">
        <v>70</v>
      </c>
      <c r="I13" s="25">
        <v>196276.36</v>
      </c>
      <c r="J13" s="25">
        <v>175000</v>
      </c>
      <c r="K13" s="25">
        <v>195713.32</v>
      </c>
      <c r="L13" s="25">
        <v>111267</v>
      </c>
      <c r="M13" s="25">
        <v>215616.32</v>
      </c>
    </row>
    <row r="14" spans="5:13" x14ac:dyDescent="0.25">
      <c r="F14" s="3"/>
      <c r="G14" s="24"/>
      <c r="H14" s="3" t="s">
        <v>66</v>
      </c>
      <c r="I14" s="25">
        <v>18659.98</v>
      </c>
      <c r="J14" s="25">
        <v>26000</v>
      </c>
      <c r="K14" s="25">
        <v>19122.32</v>
      </c>
      <c r="L14" s="25">
        <v>20074</v>
      </c>
      <c r="M14" s="25">
        <v>38820.71</v>
      </c>
    </row>
    <row r="15" spans="5:13" x14ac:dyDescent="0.25">
      <c r="F15" s="3"/>
      <c r="G15" s="24"/>
      <c r="H15" s="3" t="s">
        <v>61</v>
      </c>
      <c r="I15" s="25">
        <v>1510.04</v>
      </c>
      <c r="J15" s="25">
        <v>1510</v>
      </c>
      <c r="K15" s="25">
        <v>1510.04</v>
      </c>
      <c r="L15" s="25">
        <v>4438</v>
      </c>
      <c r="M15" s="25">
        <v>1510.04</v>
      </c>
    </row>
    <row r="16" spans="5:13" x14ac:dyDescent="0.25">
      <c r="F16" s="3"/>
      <c r="G16" s="24"/>
      <c r="H16" s="3" t="s">
        <v>62</v>
      </c>
      <c r="I16" s="25">
        <v>1720.5</v>
      </c>
      <c r="J16" s="25">
        <v>1721</v>
      </c>
      <c r="K16" s="25">
        <v>1720.5</v>
      </c>
      <c r="L16" s="25">
        <v>1721</v>
      </c>
      <c r="M16" s="25">
        <v>1720.5</v>
      </c>
    </row>
    <row r="17" spans="5:13" x14ac:dyDescent="0.25">
      <c r="F17" s="3"/>
      <c r="G17" s="24"/>
      <c r="H17" s="3" t="s">
        <v>64</v>
      </c>
      <c r="I17" s="25">
        <v>167711.92000000001</v>
      </c>
      <c r="J17" s="25">
        <v>187191</v>
      </c>
      <c r="K17" s="25">
        <v>154940.04999999999</v>
      </c>
      <c r="L17" s="25">
        <v>107400</v>
      </c>
      <c r="M17" s="25">
        <v>98615.85</v>
      </c>
    </row>
    <row r="18" spans="5:13" x14ac:dyDescent="0.25">
      <c r="F18" s="3"/>
      <c r="G18" s="24"/>
      <c r="H18" s="3" t="s">
        <v>65</v>
      </c>
      <c r="I18" s="25">
        <v>6103.87</v>
      </c>
      <c r="J18" s="25">
        <v>6104</v>
      </c>
      <c r="K18" s="25">
        <v>6103.87</v>
      </c>
      <c r="L18" s="25">
        <v>6104</v>
      </c>
      <c r="M18" s="25">
        <v>6103.87</v>
      </c>
    </row>
    <row r="19" spans="5:13" x14ac:dyDescent="0.25">
      <c r="F19" s="3"/>
      <c r="G19" s="24"/>
      <c r="H19" s="3" t="s">
        <v>67</v>
      </c>
      <c r="I19" s="25">
        <v>0</v>
      </c>
      <c r="J19" s="25">
        <v>0</v>
      </c>
      <c r="K19" s="25">
        <v>0</v>
      </c>
      <c r="L19" s="25">
        <v>4500</v>
      </c>
      <c r="M19" s="25">
        <v>0</v>
      </c>
    </row>
    <row r="20" spans="5:13" ht="15" x14ac:dyDescent="0.4">
      <c r="F20" s="3"/>
      <c r="G20" s="24"/>
      <c r="H20" s="3" t="s">
        <v>26</v>
      </c>
      <c r="I20" s="26">
        <v>237337.47</v>
      </c>
      <c r="J20" s="26">
        <v>316963</v>
      </c>
      <c r="K20" s="26">
        <v>247606.77</v>
      </c>
      <c r="L20" s="26">
        <v>265524</v>
      </c>
      <c r="M20" s="26">
        <v>261868.86</v>
      </c>
    </row>
    <row r="21" spans="5:13" x14ac:dyDescent="0.25">
      <c r="F21" s="3"/>
      <c r="G21" s="24"/>
      <c r="H21" s="3" t="s">
        <v>27</v>
      </c>
      <c r="I21" s="25">
        <f>SUM(I12:I20)</f>
        <v>645937.55000000005</v>
      </c>
      <c r="J21" s="25">
        <v>729489</v>
      </c>
      <c r="K21" s="25">
        <f>SUM(K12:K20)</f>
        <v>668042.44000000006</v>
      </c>
      <c r="L21" s="25">
        <v>550394</v>
      </c>
      <c r="M21" s="25">
        <f>SUM(M12:M20)</f>
        <v>630592.41</v>
      </c>
    </row>
    <row r="22" spans="5:13" x14ac:dyDescent="0.25">
      <c r="E22" s="27"/>
      <c r="F22" s="3"/>
      <c r="G22" s="24" t="s">
        <v>32</v>
      </c>
      <c r="H22" s="3"/>
      <c r="I22" s="25">
        <v>32531.24</v>
      </c>
      <c r="J22" s="25">
        <v>9000</v>
      </c>
      <c r="K22" s="25">
        <v>40829.300000000003</v>
      </c>
      <c r="L22" s="25">
        <v>17108</v>
      </c>
      <c r="M22" s="25">
        <v>0</v>
      </c>
    </row>
    <row r="23" spans="5:13" x14ac:dyDescent="0.25">
      <c r="E23" s="27"/>
      <c r="F23" s="3"/>
      <c r="G23" s="24" t="s">
        <v>33</v>
      </c>
      <c r="H23" s="3"/>
      <c r="I23" s="25">
        <v>69784.149999999994</v>
      </c>
      <c r="J23" s="25">
        <v>22783</v>
      </c>
      <c r="K23" s="25">
        <v>56882.62</v>
      </c>
      <c r="L23" s="25">
        <v>71443</v>
      </c>
      <c r="M23" s="25">
        <v>41374.25</v>
      </c>
    </row>
    <row r="24" spans="5:13" x14ac:dyDescent="0.25">
      <c r="E24" s="27"/>
      <c r="F24" s="3"/>
      <c r="G24" s="24" t="s">
        <v>28</v>
      </c>
      <c r="H24" s="3"/>
      <c r="I24" s="25">
        <v>41788.39</v>
      </c>
      <c r="J24" s="25">
        <v>50872</v>
      </c>
      <c r="K24" s="25">
        <v>50699.49</v>
      </c>
      <c r="L24" s="25">
        <v>29243</v>
      </c>
      <c r="M24" s="25">
        <v>41872.35</v>
      </c>
    </row>
    <row r="25" spans="5:13" x14ac:dyDescent="0.25">
      <c r="F25" s="3"/>
      <c r="G25" s="24" t="s">
        <v>7</v>
      </c>
      <c r="H25" s="3"/>
      <c r="I25" s="25">
        <v>6072.74</v>
      </c>
      <c r="J25" s="25">
        <v>9000</v>
      </c>
      <c r="K25" s="25">
        <v>6662.74</v>
      </c>
      <c r="L25" s="25">
        <v>4348</v>
      </c>
      <c r="M25" s="25">
        <v>3047.62</v>
      </c>
    </row>
    <row r="26" spans="5:13" x14ac:dyDescent="0.25">
      <c r="F26" s="3"/>
      <c r="G26" s="24" t="s">
        <v>29</v>
      </c>
      <c r="H26" s="3"/>
      <c r="I26" s="25">
        <v>3586.58</v>
      </c>
      <c r="J26" s="38">
        <v>0</v>
      </c>
      <c r="K26" s="25">
        <v>13295.5</v>
      </c>
      <c r="L26" s="25">
        <v>150</v>
      </c>
      <c r="M26" s="25">
        <v>28664.12</v>
      </c>
    </row>
    <row r="27" spans="5:13" x14ac:dyDescent="0.25">
      <c r="G27" s="17" t="s">
        <v>8</v>
      </c>
      <c r="H27" s="17"/>
      <c r="I27" s="28">
        <f>SUM(I21:I26)</f>
        <v>799700.65</v>
      </c>
      <c r="J27" s="29">
        <f>SUM(J21:J26)</f>
        <v>821144</v>
      </c>
      <c r="K27" s="28">
        <f>SUM(K21:K26)</f>
        <v>836412.09000000008</v>
      </c>
      <c r="L27" s="28">
        <v>672685</v>
      </c>
      <c r="M27" s="28">
        <f>SUM(M21:M26)</f>
        <v>745550.75</v>
      </c>
    </row>
    <row r="28" spans="5:13" ht="8.25" customHeight="1" x14ac:dyDescent="0.25">
      <c r="G28" s="17"/>
      <c r="H28" s="17"/>
      <c r="I28" s="18"/>
      <c r="J28" s="39"/>
      <c r="K28" s="18"/>
      <c r="L28" s="18"/>
      <c r="M28" s="18"/>
    </row>
    <row r="29" spans="5:13" x14ac:dyDescent="0.25">
      <c r="F29" s="30"/>
      <c r="G29" s="17" t="s">
        <v>9</v>
      </c>
      <c r="H29" s="3"/>
      <c r="I29" s="18"/>
      <c r="J29" s="39"/>
      <c r="K29" s="18"/>
      <c r="L29" s="18"/>
      <c r="M29" s="18"/>
    </row>
    <row r="30" spans="5:13" x14ac:dyDescent="0.25">
      <c r="F30" s="3"/>
      <c r="G30" s="3" t="s">
        <v>10</v>
      </c>
      <c r="H30" s="3"/>
      <c r="I30" s="25">
        <v>156921.14000000001</v>
      </c>
      <c r="J30" s="25">
        <v>156666</v>
      </c>
      <c r="K30" s="25">
        <v>156921.14000000001</v>
      </c>
      <c r="L30" s="25">
        <v>153901</v>
      </c>
      <c r="M30" s="25">
        <v>156665.85</v>
      </c>
    </row>
    <row r="31" spans="5:13" x14ac:dyDescent="0.25">
      <c r="F31" s="3"/>
      <c r="G31" s="3" t="s">
        <v>11</v>
      </c>
      <c r="H31" s="3"/>
      <c r="I31" s="25">
        <v>-15458.2</v>
      </c>
      <c r="J31" s="25">
        <v>-15458</v>
      </c>
      <c r="K31" s="25">
        <v>-15458.2</v>
      </c>
      <c r="L31" s="25">
        <v>-15458</v>
      </c>
      <c r="M31" s="25">
        <v>-15458.2</v>
      </c>
    </row>
    <row r="32" spans="5:13" x14ac:dyDescent="0.25">
      <c r="G32" s="17" t="s">
        <v>12</v>
      </c>
      <c r="H32" s="17"/>
      <c r="I32" s="31">
        <f>SUM(I30:I31)</f>
        <v>141462.94</v>
      </c>
      <c r="J32" s="32">
        <f t="shared" ref="J32" si="0">SUM(J30:J31)</f>
        <v>141208</v>
      </c>
      <c r="K32" s="31">
        <f>SUM(K30:K31)</f>
        <v>141462.94</v>
      </c>
      <c r="L32" s="31">
        <v>138443</v>
      </c>
      <c r="M32" s="31">
        <f>SUM(M30:M31)</f>
        <v>141207.65</v>
      </c>
    </row>
    <row r="33" spans="6:13" ht="7.5" customHeight="1" x14ac:dyDescent="0.25">
      <c r="G33" s="17"/>
      <c r="H33" s="17"/>
      <c r="I33" s="33"/>
      <c r="J33" s="40"/>
      <c r="K33" s="33"/>
      <c r="L33" s="33"/>
      <c r="M33" s="33"/>
    </row>
    <row r="34" spans="6:13" s="5" customFormat="1" ht="15" customHeight="1" x14ac:dyDescent="0.25">
      <c r="G34" s="24" t="s">
        <v>68</v>
      </c>
      <c r="H34" s="3"/>
      <c r="I34" s="42">
        <v>280</v>
      </c>
      <c r="J34" s="42">
        <v>280</v>
      </c>
      <c r="K34" s="42">
        <v>280</v>
      </c>
      <c r="L34" s="42">
        <v>280</v>
      </c>
      <c r="M34" s="42">
        <v>280</v>
      </c>
    </row>
    <row r="35" spans="6:13" ht="15" customHeight="1" x14ac:dyDescent="0.25">
      <c r="F35" s="3"/>
      <c r="G35" s="24" t="s">
        <v>69</v>
      </c>
      <c r="H35" s="34"/>
      <c r="I35" s="41">
        <v>92411.33</v>
      </c>
      <c r="J35" s="25">
        <v>92769</v>
      </c>
      <c r="K35" s="41">
        <v>89021.47</v>
      </c>
      <c r="L35" s="41">
        <v>69527</v>
      </c>
      <c r="M35" s="41">
        <v>89668.91</v>
      </c>
    </row>
    <row r="36" spans="6:13" ht="13.8" thickBot="1" x14ac:dyDescent="0.3">
      <c r="G36" s="17" t="s">
        <v>13</v>
      </c>
      <c r="H36" s="17"/>
      <c r="I36" s="35">
        <f>I27+I32+I34+I35</f>
        <v>1033854.92</v>
      </c>
      <c r="J36" s="35">
        <f t="shared" ref="J36" si="1">J27+J32+J34+J35</f>
        <v>1055401</v>
      </c>
      <c r="K36" s="35">
        <f>K27+K32+K34+K35</f>
        <v>1067176.5</v>
      </c>
      <c r="L36" s="35">
        <v>880935</v>
      </c>
      <c r="M36" s="35">
        <f>M27+M32+M34+M35</f>
        <v>976707.31</v>
      </c>
    </row>
    <row r="37" spans="6:13" ht="13.8" thickTop="1" x14ac:dyDescent="0.25">
      <c r="F37" s="3"/>
      <c r="G37" s="3"/>
      <c r="H37" s="3"/>
      <c r="I37" s="18"/>
      <c r="J37" s="39"/>
      <c r="K37" s="18"/>
      <c r="L37" s="18"/>
      <c r="M37" s="18"/>
    </row>
    <row r="38" spans="6:13" x14ac:dyDescent="0.25">
      <c r="F38" s="17" t="s">
        <v>14</v>
      </c>
      <c r="G38" s="17"/>
      <c r="H38" s="17"/>
      <c r="I38" s="37"/>
      <c r="J38" s="39"/>
      <c r="K38" s="37"/>
      <c r="L38" s="37"/>
      <c r="M38" s="37"/>
    </row>
    <row r="39" spans="6:13" x14ac:dyDescent="0.25">
      <c r="G39" s="17" t="s">
        <v>15</v>
      </c>
      <c r="H39" s="17"/>
      <c r="I39" s="25"/>
      <c r="J39" s="39"/>
      <c r="K39" s="25"/>
      <c r="L39" s="25"/>
      <c r="M39" s="25"/>
    </row>
    <row r="40" spans="6:13" x14ac:dyDescent="0.25">
      <c r="G40" s="24" t="s">
        <v>16</v>
      </c>
      <c r="H40" s="3"/>
      <c r="I40" s="25">
        <v>17327.34</v>
      </c>
      <c r="J40" s="25">
        <v>71571</v>
      </c>
      <c r="K40" s="25">
        <v>23486.74</v>
      </c>
      <c r="L40" s="25">
        <v>16804</v>
      </c>
      <c r="M40" s="25">
        <v>28482.49</v>
      </c>
    </row>
    <row r="41" spans="6:13" x14ac:dyDescent="0.25">
      <c r="G41" s="24" t="s">
        <v>31</v>
      </c>
      <c r="H41" s="3"/>
      <c r="I41" s="25">
        <v>18659.98</v>
      </c>
      <c r="J41" s="25">
        <v>26000</v>
      </c>
      <c r="K41" s="25">
        <v>19122.32</v>
      </c>
      <c r="L41" s="25">
        <v>20074</v>
      </c>
      <c r="M41" s="25">
        <v>38820.71</v>
      </c>
    </row>
    <row r="42" spans="6:13" x14ac:dyDescent="0.25">
      <c r="G42" s="24" t="s">
        <v>60</v>
      </c>
      <c r="H42" s="3"/>
      <c r="I42" s="25">
        <v>16617.41</v>
      </c>
      <c r="J42" s="25">
        <v>15000</v>
      </c>
      <c r="K42" s="25">
        <v>41325.57</v>
      </c>
      <c r="L42" s="25">
        <v>29368</v>
      </c>
      <c r="M42" s="25">
        <v>6336.26</v>
      </c>
    </row>
    <row r="43" spans="6:13" x14ac:dyDescent="0.25">
      <c r="G43" s="24" t="s">
        <v>59</v>
      </c>
      <c r="H43" s="3"/>
      <c r="I43" s="25">
        <v>35530.82</v>
      </c>
      <c r="J43" s="25">
        <v>41000</v>
      </c>
      <c r="K43" s="25">
        <v>37787.64</v>
      </c>
      <c r="L43" s="25">
        <v>41466</v>
      </c>
      <c r="M43" s="25">
        <v>5016.34</v>
      </c>
    </row>
    <row r="44" spans="6:13" x14ac:dyDescent="0.25">
      <c r="G44" s="24" t="s">
        <v>71</v>
      </c>
      <c r="I44" s="25">
        <v>78972.38</v>
      </c>
      <c r="J44" s="25">
        <v>57927</v>
      </c>
      <c r="K44" s="25">
        <v>78972.38</v>
      </c>
      <c r="L44" s="25">
        <v>0</v>
      </c>
      <c r="M44" s="25">
        <v>100000</v>
      </c>
    </row>
    <row r="45" spans="6:13" x14ac:dyDescent="0.25">
      <c r="G45" s="24" t="s">
        <v>63</v>
      </c>
      <c r="H45" s="3"/>
      <c r="I45" s="25">
        <v>4419.95</v>
      </c>
      <c r="J45" s="25">
        <v>8000</v>
      </c>
      <c r="K45" s="25">
        <v>6018.43</v>
      </c>
      <c r="L45" s="25">
        <v>5349</v>
      </c>
      <c r="M45" s="25">
        <v>8448.3700000000008</v>
      </c>
    </row>
    <row r="46" spans="6:13" x14ac:dyDescent="0.25">
      <c r="G46" s="17" t="s">
        <v>17</v>
      </c>
      <c r="H46" s="17"/>
      <c r="I46" s="31">
        <f>SUM(I40:I45)</f>
        <v>171527.88</v>
      </c>
      <c r="J46" s="32">
        <f t="shared" ref="J46" si="2">SUM(J40:J45)</f>
        <v>219498</v>
      </c>
      <c r="K46" s="31">
        <f>SUM(K40:K45)</f>
        <v>206713.08000000002</v>
      </c>
      <c r="L46" s="32">
        <v>113061</v>
      </c>
      <c r="M46" s="31">
        <f>SUM(M40:M45)</f>
        <v>187104.16999999998</v>
      </c>
    </row>
    <row r="47" spans="6:13" x14ac:dyDescent="0.25">
      <c r="F47" s="17"/>
      <c r="G47" s="17" t="s">
        <v>18</v>
      </c>
      <c r="H47" s="17"/>
      <c r="I47" s="18"/>
      <c r="J47" s="39"/>
      <c r="K47" s="18"/>
      <c r="L47" s="44"/>
      <c r="M47" s="18"/>
    </row>
    <row r="48" spans="6:13" x14ac:dyDescent="0.25">
      <c r="G48" s="24" t="s">
        <v>36</v>
      </c>
      <c r="H48" s="3"/>
      <c r="I48" s="25">
        <v>789703.59</v>
      </c>
      <c r="J48" s="25">
        <v>789604</v>
      </c>
      <c r="K48" s="25">
        <v>789703.59</v>
      </c>
      <c r="L48" s="45">
        <v>740323</v>
      </c>
      <c r="M48" s="25">
        <v>740601</v>
      </c>
    </row>
    <row r="49" spans="6:13" x14ac:dyDescent="0.25">
      <c r="F49" s="5"/>
      <c r="G49" s="24" t="s">
        <v>19</v>
      </c>
      <c r="H49" s="3"/>
      <c r="I49" s="25">
        <v>72623.37</v>
      </c>
      <c r="J49" s="25">
        <v>46298</v>
      </c>
      <c r="K49" s="25">
        <v>70760.160000000003</v>
      </c>
      <c r="L49" s="45">
        <v>27553</v>
      </c>
      <c r="M49" s="25">
        <v>49002.59</v>
      </c>
    </row>
    <row r="50" spans="6:13" x14ac:dyDescent="0.25">
      <c r="F50" s="17"/>
      <c r="G50" s="17" t="s">
        <v>20</v>
      </c>
      <c r="H50" s="17"/>
      <c r="I50" s="28">
        <f>SUM(I48:I49)</f>
        <v>862326.96</v>
      </c>
      <c r="J50" s="29">
        <v>835902</v>
      </c>
      <c r="K50" s="28">
        <f>SUM(K48:K49)</f>
        <v>860463.75</v>
      </c>
      <c r="L50" s="47">
        <v>767876</v>
      </c>
      <c r="M50" s="28">
        <f>SUM(M48:M49)</f>
        <v>789603.59</v>
      </c>
    </row>
    <row r="51" spans="6:13" ht="13.8" thickBot="1" x14ac:dyDescent="0.3">
      <c r="F51" s="17"/>
      <c r="G51" s="17" t="s">
        <v>21</v>
      </c>
      <c r="H51" s="17"/>
      <c r="I51" s="35">
        <f>I46+I50</f>
        <v>1033854.84</v>
      </c>
      <c r="J51" s="36">
        <f>J46+J50</f>
        <v>1055400</v>
      </c>
      <c r="K51" s="35">
        <f>K46+K50</f>
        <v>1067176.83</v>
      </c>
      <c r="L51" s="43">
        <v>880936</v>
      </c>
      <c r="M51" s="35">
        <f>M46+M50</f>
        <v>976707.76</v>
      </c>
    </row>
    <row r="52" spans="6:13" ht="13.8" thickTop="1" x14ac:dyDescent="0.25">
      <c r="F52" s="17"/>
      <c r="G52" s="17"/>
      <c r="H52" s="17"/>
      <c r="I52" s="17"/>
      <c r="J52" s="18"/>
      <c r="K52" s="17"/>
    </row>
    <row r="53" spans="6:13" x14ac:dyDescent="0.25">
      <c r="K53" s="25"/>
    </row>
  </sheetData>
  <mergeCells count="4">
    <mergeCell ref="E4:L4"/>
    <mergeCell ref="E5:L5"/>
    <mergeCell ref="E3:L3"/>
    <mergeCell ref="I8:L8"/>
  </mergeCells>
  <printOptions horizontalCentered="1"/>
  <pageMargins left="0.25" right="0.25" top="0.75" bottom="0.5" header="0.5" footer="0.5"/>
  <pageSetup scale="80" orientation="landscape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L37"/>
  <sheetViews>
    <sheetView zoomScale="72" zoomScaleNormal="85" workbookViewId="0">
      <selection activeCell="L32" sqref="L32"/>
    </sheetView>
  </sheetViews>
  <sheetFormatPr defaultRowHeight="13.2" x14ac:dyDescent="0.25"/>
  <cols>
    <col min="8" max="8" width="11.44140625" bestFit="1" customWidth="1"/>
    <col min="9" max="9" width="11.44140625" customWidth="1"/>
    <col min="11" max="12" width="9.109375" style="13"/>
  </cols>
  <sheetData>
    <row r="3" spans="1:12" x14ac:dyDescent="0.25">
      <c r="A3" s="48" t="s">
        <v>24</v>
      </c>
      <c r="B3" s="49"/>
      <c r="C3" s="49"/>
      <c r="D3" s="49"/>
      <c r="E3" s="49"/>
      <c r="F3" s="49"/>
      <c r="G3" s="49"/>
      <c r="H3" s="49"/>
      <c r="I3" s="8"/>
    </row>
    <row r="4" spans="1:12" x14ac:dyDescent="0.25">
      <c r="A4" s="48" t="s">
        <v>37</v>
      </c>
      <c r="B4" s="49"/>
      <c r="C4" s="49"/>
      <c r="D4" s="49"/>
      <c r="E4" s="49"/>
      <c r="F4" s="49"/>
      <c r="G4" s="49"/>
      <c r="H4" s="49"/>
      <c r="I4" s="8"/>
    </row>
    <row r="5" spans="1:12" x14ac:dyDescent="0.25">
      <c r="A5" s="53">
        <v>46142</v>
      </c>
      <c r="B5" s="53"/>
      <c r="C5" s="53"/>
      <c r="D5" s="53"/>
      <c r="E5" s="53"/>
      <c r="F5" s="53"/>
      <c r="G5" s="53"/>
      <c r="H5" s="53"/>
      <c r="I5" s="11"/>
    </row>
    <row r="6" spans="1:12" x14ac:dyDescent="0.25">
      <c r="A6" s="11"/>
      <c r="B6" s="11"/>
      <c r="C6" s="11"/>
      <c r="D6" s="11"/>
      <c r="E6" s="11"/>
      <c r="F6" s="11"/>
      <c r="G6" s="11"/>
      <c r="H6" s="53" t="s">
        <v>2</v>
      </c>
      <c r="I6" s="53"/>
      <c r="K6" s="54" t="s">
        <v>4</v>
      </c>
      <c r="L6" s="54"/>
    </row>
    <row r="7" spans="1:12" x14ac:dyDescent="0.25">
      <c r="H7" s="12" t="s">
        <v>56</v>
      </c>
      <c r="I7" s="12" t="s">
        <v>57</v>
      </c>
      <c r="K7" s="14" t="s">
        <v>56</v>
      </c>
      <c r="L7" s="14" t="s">
        <v>57</v>
      </c>
    </row>
    <row r="8" spans="1:12" x14ac:dyDescent="0.25">
      <c r="A8" s="4" t="s">
        <v>38</v>
      </c>
    </row>
    <row r="9" spans="1:12" x14ac:dyDescent="0.25">
      <c r="A9" s="3" t="s">
        <v>39</v>
      </c>
      <c r="H9" s="9">
        <f>BS!I50-BS!K50</f>
        <v>1863.2099999999627</v>
      </c>
      <c r="I9" s="9">
        <f>BS!I49+(BS!I48-BS!M50)</f>
        <v>72723.37</v>
      </c>
      <c r="K9" s="13">
        <v>45104</v>
      </c>
      <c r="L9" s="13">
        <v>46298</v>
      </c>
    </row>
    <row r="10" spans="1:12" x14ac:dyDescent="0.25">
      <c r="A10" s="4" t="s">
        <v>40</v>
      </c>
      <c r="H10" s="9"/>
      <c r="I10" s="9"/>
    </row>
    <row r="11" spans="1:12" x14ac:dyDescent="0.25">
      <c r="A11" s="6" t="s">
        <v>41</v>
      </c>
      <c r="H11" s="9">
        <f>BS!K31-BS!I31</f>
        <v>0</v>
      </c>
      <c r="I11" s="9">
        <f>BS!M31-BS!I31</f>
        <v>0</v>
      </c>
      <c r="K11" s="13">
        <v>0</v>
      </c>
      <c r="L11" s="13">
        <v>0</v>
      </c>
    </row>
    <row r="12" spans="1:12" x14ac:dyDescent="0.25">
      <c r="A12" s="3"/>
      <c r="H12" s="9"/>
      <c r="I12" s="9"/>
    </row>
    <row r="13" spans="1:12" x14ac:dyDescent="0.25">
      <c r="A13" s="4" t="s">
        <v>42</v>
      </c>
      <c r="H13" s="9"/>
      <c r="I13" s="9"/>
    </row>
    <row r="14" spans="1:12" x14ac:dyDescent="0.25">
      <c r="A14" s="6" t="s">
        <v>43</v>
      </c>
      <c r="H14" s="9">
        <f>(BS!K22+BS!K23)-(BS!I22+BS!I23)</f>
        <v>-4603.4699999999866</v>
      </c>
      <c r="I14" s="9">
        <f>(BS!M22+BS!M23)-(BS!I22+BS!I23)</f>
        <v>-60941.14</v>
      </c>
      <c r="K14" s="13">
        <v>20570</v>
      </c>
      <c r="L14" s="13">
        <v>9591</v>
      </c>
    </row>
    <row r="15" spans="1:12" x14ac:dyDescent="0.25">
      <c r="A15" s="6" t="s">
        <v>28</v>
      </c>
      <c r="H15" s="9">
        <f>BS!K24-BS!I24</f>
        <v>8911.0999999999985</v>
      </c>
      <c r="I15" s="9">
        <f>BS!M24-BS!I24</f>
        <v>83.959999999999127</v>
      </c>
      <c r="K15" s="13">
        <v>-6000</v>
      </c>
      <c r="L15" s="13">
        <v>-9000</v>
      </c>
    </row>
    <row r="16" spans="1:12" x14ac:dyDescent="0.25">
      <c r="A16" s="6" t="s">
        <v>7</v>
      </c>
      <c r="H16" s="9">
        <f>BS!K25-BS!I25</f>
        <v>590</v>
      </c>
      <c r="I16" s="9">
        <f>BS!M25-BS!I25</f>
        <v>-3025.12</v>
      </c>
      <c r="K16" s="13">
        <v>-1000</v>
      </c>
      <c r="L16" s="13">
        <v>-5952</v>
      </c>
    </row>
    <row r="17" spans="1:12" x14ac:dyDescent="0.25">
      <c r="A17" s="6" t="s">
        <v>29</v>
      </c>
      <c r="H17" s="9">
        <f>BS!K26-BS!I26</f>
        <v>9708.92</v>
      </c>
      <c r="I17" s="9">
        <f>BS!M26-BS!I26</f>
        <v>25077.54</v>
      </c>
      <c r="K17" s="13">
        <v>0</v>
      </c>
      <c r="L17" s="13">
        <v>28664</v>
      </c>
    </row>
    <row r="18" spans="1:12" x14ac:dyDescent="0.25">
      <c r="A18" s="6" t="s">
        <v>30</v>
      </c>
      <c r="H18" s="9">
        <f>SUM(BS!K35-BS!I35)</f>
        <v>-3389.8600000000006</v>
      </c>
      <c r="I18" s="9">
        <f>SUM(BS!M35-BS!I35)</f>
        <v>-2742.4199999999983</v>
      </c>
      <c r="K18" s="13">
        <v>-775</v>
      </c>
      <c r="L18" s="13">
        <v>-3100</v>
      </c>
    </row>
    <row r="19" spans="1:12" x14ac:dyDescent="0.25">
      <c r="A19" s="6" t="s">
        <v>44</v>
      </c>
      <c r="H19" s="9">
        <f>BS!I40-BS!K40</f>
        <v>-6159.4000000000015</v>
      </c>
      <c r="I19" s="9">
        <f>BS!I40-BS!M40</f>
        <v>-11155.150000000001</v>
      </c>
      <c r="K19" s="13">
        <v>-42717</v>
      </c>
      <c r="L19" s="13">
        <v>43089</v>
      </c>
    </row>
    <row r="20" spans="1:12" x14ac:dyDescent="0.25">
      <c r="A20" s="6" t="s">
        <v>50</v>
      </c>
      <c r="H20" s="9">
        <f>(BS!I42+ BS!I43+BS!I44)-(BS!K42+BS!K43+BS!K44)</f>
        <v>-26964.98000000001</v>
      </c>
      <c r="I20" s="9">
        <f>(BS!I42+BS!I43+BS!I44)-(BS!M42+BS!M43+BS!M44)</f>
        <v>19768.00999999998</v>
      </c>
      <c r="K20" s="13">
        <v>-25000</v>
      </c>
      <c r="L20" s="13">
        <v>2575</v>
      </c>
    </row>
    <row r="21" spans="1:12" x14ac:dyDescent="0.25">
      <c r="A21" s="6" t="s">
        <v>51</v>
      </c>
      <c r="H21" s="9">
        <f>BS!I41-BS!K41</f>
        <v>-462.34000000000015</v>
      </c>
      <c r="I21" s="9">
        <f>BS!I41-BS!M41</f>
        <v>-20160.73</v>
      </c>
      <c r="K21" s="13">
        <v>-2000</v>
      </c>
      <c r="L21" s="13">
        <v>-12821</v>
      </c>
    </row>
    <row r="22" spans="1:12" x14ac:dyDescent="0.25">
      <c r="A22" s="6" t="s">
        <v>34</v>
      </c>
      <c r="H22" s="10">
        <f>BS!I45-BS!K45</f>
        <v>-1598.4800000000005</v>
      </c>
      <c r="I22" s="10">
        <f>BS!I45-BS!M45</f>
        <v>-4028.420000000001</v>
      </c>
      <c r="K22" s="13">
        <v>-500</v>
      </c>
      <c r="L22" s="13">
        <v>-448</v>
      </c>
    </row>
    <row r="23" spans="1:12" x14ac:dyDescent="0.25">
      <c r="A23" s="4" t="s">
        <v>45</v>
      </c>
      <c r="H23" s="9">
        <f>SUM(H9:H22)</f>
        <v>-22105.300000000039</v>
      </c>
      <c r="I23" s="9">
        <f>SUM(I9:I22)</f>
        <v>15599.89999999998</v>
      </c>
      <c r="K23" s="15">
        <v>-12318</v>
      </c>
      <c r="L23" s="15">
        <v>98896</v>
      </c>
    </row>
    <row r="24" spans="1:12" x14ac:dyDescent="0.25">
      <c r="A24" s="4"/>
      <c r="H24" s="9"/>
      <c r="I24" s="9"/>
    </row>
    <row r="25" spans="1:12" x14ac:dyDescent="0.25">
      <c r="A25" s="4" t="s">
        <v>46</v>
      </c>
      <c r="H25" s="9"/>
      <c r="I25" s="9"/>
    </row>
    <row r="26" spans="1:12" x14ac:dyDescent="0.25">
      <c r="A26" s="6" t="s">
        <v>47</v>
      </c>
      <c r="H26" s="9">
        <f>BS!K30-BS!I30</f>
        <v>0</v>
      </c>
      <c r="I26" s="9">
        <f>BS!M30-BS!I30</f>
        <v>-255.29000000000815</v>
      </c>
      <c r="K26" s="46">
        <v>0</v>
      </c>
      <c r="L26" s="16">
        <v>0</v>
      </c>
    </row>
    <row r="27" spans="1:12" x14ac:dyDescent="0.25">
      <c r="A27" s="3"/>
      <c r="H27" s="9"/>
      <c r="I27" s="9"/>
    </row>
    <row r="28" spans="1:12" x14ac:dyDescent="0.25">
      <c r="A28" s="4" t="s">
        <v>48</v>
      </c>
      <c r="H28" s="9"/>
      <c r="I28" s="9"/>
    </row>
    <row r="29" spans="1:12" x14ac:dyDescent="0.25">
      <c r="A29" s="6" t="s">
        <v>52</v>
      </c>
      <c r="H29" s="9">
        <v>0</v>
      </c>
      <c r="I29" s="9">
        <v>0</v>
      </c>
      <c r="K29" s="16">
        <v>0</v>
      </c>
      <c r="L29" s="16">
        <v>0</v>
      </c>
    </row>
    <row r="30" spans="1:12" x14ac:dyDescent="0.25">
      <c r="A30" s="7"/>
      <c r="H30" s="9"/>
      <c r="I30" s="9"/>
    </row>
    <row r="31" spans="1:12" x14ac:dyDescent="0.25">
      <c r="A31" s="4" t="s">
        <v>49</v>
      </c>
      <c r="H31" s="9">
        <f>H23+H26+H29</f>
        <v>-22105.300000000039</v>
      </c>
      <c r="I31" s="9">
        <f>I23+I26+I29</f>
        <v>15344.609999999971</v>
      </c>
      <c r="K31" s="15">
        <v>-12318</v>
      </c>
      <c r="L31" s="15">
        <v>98896</v>
      </c>
    </row>
    <row r="32" spans="1:12" x14ac:dyDescent="0.25">
      <c r="A32" s="4"/>
      <c r="H32" s="9"/>
      <c r="I32" s="9"/>
    </row>
    <row r="33" spans="1:12" x14ac:dyDescent="0.25">
      <c r="A33" s="4" t="s">
        <v>53</v>
      </c>
      <c r="H33" s="9">
        <f>BS!K21</f>
        <v>668042.44000000006</v>
      </c>
      <c r="I33" s="9">
        <f>BS!$M$21</f>
        <v>630592.41</v>
      </c>
      <c r="K33" s="13">
        <v>741807</v>
      </c>
      <c r="L33" s="13">
        <v>630593</v>
      </c>
    </row>
    <row r="34" spans="1:12" x14ac:dyDescent="0.25">
      <c r="A34" s="4"/>
      <c r="H34" s="9"/>
      <c r="I34" s="9"/>
    </row>
    <row r="35" spans="1:12" x14ac:dyDescent="0.25">
      <c r="A35" s="4" t="s">
        <v>54</v>
      </c>
      <c r="H35" s="9">
        <f>H31+H33</f>
        <v>645937.14</v>
      </c>
      <c r="I35" s="9">
        <f>I31+I33</f>
        <v>645937.02</v>
      </c>
      <c r="K35" s="15">
        <v>729489</v>
      </c>
      <c r="L35" s="15">
        <f>L31+L33</f>
        <v>729489</v>
      </c>
    </row>
    <row r="36" spans="1:12" x14ac:dyDescent="0.25">
      <c r="H36" s="9"/>
      <c r="I36" s="9"/>
    </row>
    <row r="37" spans="1:12" x14ac:dyDescent="0.25">
      <c r="A37" s="5" t="s">
        <v>55</v>
      </c>
      <c r="H37" s="9">
        <f>H35-BS!I21</f>
        <v>-0.41000000003259629</v>
      </c>
      <c r="I37" s="9">
        <f>I35-BS!I21</f>
        <v>-0.53000000002793968</v>
      </c>
      <c r="K37" s="9"/>
      <c r="L37" s="9"/>
    </row>
  </sheetData>
  <mergeCells count="5">
    <mergeCell ref="A3:H3"/>
    <mergeCell ref="A4:H4"/>
    <mergeCell ref="A5:H5"/>
    <mergeCell ref="H6:I6"/>
    <mergeCell ref="K6:L6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BS</vt:lpstr>
      <vt:lpstr>CF</vt:lpstr>
      <vt:lpstr>BS!Print_Area</vt:lpstr>
      <vt:lpstr>BS!PrintArea</vt:lpstr>
      <vt:lpstr>BS!Report</vt:lpstr>
    </vt:vector>
  </TitlesOfParts>
  <Company>Kolpin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Kelcy Boettcher</cp:lastModifiedBy>
  <cp:lastPrinted>2011-07-13T14:10:14Z</cp:lastPrinted>
  <dcterms:created xsi:type="dcterms:W3CDTF">2009-06-10T22:28:54Z</dcterms:created>
  <dcterms:modified xsi:type="dcterms:W3CDTF">2026-05-08T17:37:54Z</dcterms:modified>
</cp:coreProperties>
</file>