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waterfowlassociation-my.sharepoint.com/personal/kboettcher_wisducks_org/Documents/Documents/Board/2026/08-2026/"/>
    </mc:Choice>
  </mc:AlternateContent>
  <xr:revisionPtr revIDLastSave="86" documentId="8_{770F2D31-55F3-469F-9BAE-36CB783A5B2F}" xr6:coauthVersionLast="47" xr6:coauthVersionMax="47" xr10:uidLastSave="{F4CF819B-A619-4426-8BB2-2C27DB22357E}"/>
  <bookViews>
    <workbookView minimized="1" xWindow="360" yWindow="612" windowWidth="10656" windowHeight="8604" xr2:uid="{00000000-000D-0000-FFFF-FFFF00000000}"/>
  </bookViews>
  <sheets>
    <sheet name="BS" sheetId="1" r:id="rId1"/>
    <sheet name="CF" sheetId="2" r:id="rId2"/>
  </sheets>
  <externalReferences>
    <externalReference r:id="rId3"/>
  </externalReferences>
  <definedNames>
    <definedName name="_xlnm.Print_Area" localSheetId="0">BS!$E$1:$M$52</definedName>
    <definedName name="_xlnm.Print_Area">[1]CAP!#REF!</definedName>
    <definedName name="PRINT_AREA_MI">[1]CAP!#REF!</definedName>
    <definedName name="_xlnm.Print_Titles">[1]CAP!#REF!</definedName>
    <definedName name="PRINT_TITLES_MI">[1]CAP!#REF!</definedName>
    <definedName name="PrintArea" localSheetId="0">BS!$E$3:$L$53</definedName>
    <definedName name="Report" localSheetId="0">BS!$A$3:$L$53</definedName>
    <definedName name="rptacctidend" localSheetId="0">" "</definedName>
    <definedName name="rptacctidstart" localSheetId="0">" "</definedName>
    <definedName name="rptcurr1" localSheetId="0">"     "</definedName>
    <definedName name="rptcurr10" localSheetId="0">" "</definedName>
    <definedName name="rptcurr2" localSheetId="0">"  "</definedName>
    <definedName name="rptcurr3" localSheetId="0">"   "</definedName>
    <definedName name="rptcurr4" localSheetId="0">" "</definedName>
    <definedName name="rptcurr5" localSheetId="0">" "</definedName>
    <definedName name="rptcurr6" localSheetId="0">" "</definedName>
    <definedName name="rptcurr7" localSheetId="0">" "</definedName>
    <definedName name="rptcurr8" localSheetId="0">" "</definedName>
    <definedName name="rptcurr9" localSheetId="0">" "</definedName>
    <definedName name="rptgroupend" localSheetId="0">16</definedName>
    <definedName name="rptgroupstart" localSheetId="0">1</definedName>
    <definedName name="rptorderby" localSheetId="0">2</definedName>
    <definedName name="rptorderbysegid" localSheetId="0">1</definedName>
    <definedName name="rptperiod" localSheetId="0">5</definedName>
    <definedName name="rptprovtype" localSheetId="0">1</definedName>
    <definedName name="rptsegend1" localSheetId="0">"ZZZZZ"</definedName>
    <definedName name="rptsegend10" localSheetId="0">" "</definedName>
    <definedName name="rptsegend2" localSheetId="0">"ZZ"</definedName>
    <definedName name="rptsegend3" localSheetId="0">"ZZZ"</definedName>
    <definedName name="rptsegend4" localSheetId="0">" "</definedName>
    <definedName name="rptsegend5" localSheetId="0">" "</definedName>
    <definedName name="rptsegend6" localSheetId="0">" "</definedName>
    <definedName name="rptsegend7" localSheetId="0">" "</definedName>
    <definedName name="rptsegend8" localSheetId="0">" "</definedName>
    <definedName name="rptsegend9" localSheetId="0">" "</definedName>
    <definedName name="rptsegoption1" localSheetId="0">1</definedName>
    <definedName name="rptsegoption10" localSheetId="0">0</definedName>
    <definedName name="rptsegoption2" localSheetId="0">1</definedName>
    <definedName name="rptsegoption3" localSheetId="0">1</definedName>
    <definedName name="rptsegoption4" localSheetId="0">0</definedName>
    <definedName name="rptsegoption5" localSheetId="0">0</definedName>
    <definedName name="rptsegoption6" localSheetId="0">0</definedName>
    <definedName name="rptsegoption7" localSheetId="0">0</definedName>
    <definedName name="rptsegoption8" localSheetId="0">0</definedName>
    <definedName name="rptsegoption9" localSheetId="0">0</definedName>
    <definedName name="rptsegstart1" localSheetId="0">" "</definedName>
    <definedName name="rptsegstart10" localSheetId="0">" "</definedName>
    <definedName name="rptsegstart2" localSheetId="0">"  "</definedName>
    <definedName name="rptsegstart3" localSheetId="0">"   "</definedName>
    <definedName name="rptsegstart4" localSheetId="0">" "</definedName>
    <definedName name="rptsegstart5" localSheetId="0">" "</definedName>
    <definedName name="rptsegstart6" localSheetId="0">" "</definedName>
    <definedName name="rptsegstart7" localSheetId="0">" "</definedName>
    <definedName name="rptsegstart8" localSheetId="0">" "</definedName>
    <definedName name="rptsegstart9" localSheetId="0">" "</definedName>
    <definedName name="rptyear" localSheetId="0">2009</definedName>
    <definedName name="Spec" localSheetId="0">BS!#REF!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1" i="1" l="1"/>
  <c r="L47" i="1"/>
  <c r="L52" i="1" s="1"/>
  <c r="L33" i="1"/>
  <c r="L21" i="1"/>
  <c r="L28" i="1" s="1"/>
  <c r="L37" i="1" s="1"/>
  <c r="K51" i="1" l="1"/>
  <c r="K47" i="1"/>
  <c r="K33" i="1"/>
  <c r="K21" i="1"/>
  <c r="K28" i="1" s="1"/>
  <c r="I15" i="2"/>
  <c r="H15" i="2"/>
  <c r="K52" i="1" l="1"/>
  <c r="K37" i="1"/>
  <c r="I51" i="1" l="1"/>
  <c r="M51" i="1" l="1"/>
  <c r="M47" i="1"/>
  <c r="M33" i="1"/>
  <c r="M21" i="1"/>
  <c r="M28" i="1" s="1"/>
  <c r="M52" i="1" l="1"/>
  <c r="M37" i="1"/>
  <c r="I21" i="2"/>
  <c r="H21" i="2"/>
  <c r="I9" i="2"/>
  <c r="I21" i="1"/>
  <c r="I28" i="1" s="1"/>
  <c r="J28" i="1"/>
  <c r="J33" i="1"/>
  <c r="J47" i="1"/>
  <c r="J52" i="1" s="1"/>
  <c r="I47" i="1"/>
  <c r="I33" i="1"/>
  <c r="H14" i="2"/>
  <c r="I14" i="2"/>
  <c r="I19" i="2"/>
  <c r="H19" i="2"/>
  <c r="I11" i="2"/>
  <c r="H16" i="2"/>
  <c r="H17" i="2"/>
  <c r="H18" i="2"/>
  <c r="H20" i="2"/>
  <c r="H22" i="2"/>
  <c r="H23" i="2"/>
  <c r="L36" i="2"/>
  <c r="I27" i="2"/>
  <c r="I23" i="2"/>
  <c r="I22" i="2"/>
  <c r="I20" i="2"/>
  <c r="I18" i="2"/>
  <c r="I17" i="2"/>
  <c r="I16" i="2"/>
  <c r="H27" i="2"/>
  <c r="H11" i="2"/>
  <c r="H9" i="2" l="1"/>
  <c r="H24" i="2" s="1"/>
  <c r="H32" i="2" s="1"/>
  <c r="J37" i="1"/>
  <c r="H34" i="2"/>
  <c r="I52" i="1"/>
  <c r="I37" i="1"/>
  <c r="I34" i="2"/>
  <c r="I24" i="2"/>
  <c r="I32" i="2" s="1"/>
  <c r="H36" i="2" l="1"/>
  <c r="H38" i="2" s="1"/>
  <c r="I36" i="2"/>
  <c r="I3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  <author>Kelcy Boettcher</author>
    <author>tc={B52C303F-F491-433A-B90A-0F9673CCF844}</author>
  </authors>
  <commentList>
    <comment ref="H13" authorId="0" shapeId="0" xr:uid="{BC8C7514-F5DF-4009-8DF1-38409CDFB85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$100,000 board restricted</t>
        </r>
      </text>
    </comment>
    <comment ref="I13" authorId="0" shapeId="0" xr:uid="{3B81E6F9-3C19-46B5-9588-F6BD8F40525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K13" authorId="0" shapeId="0" xr:uid="{FB19B422-2DBC-40D4-A584-BD2AD6F9C50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L13" authorId="0" shapeId="0" xr:uid="{BB6AFBB8-CB90-44BD-99CF-9DA1141658D1}">
      <text>
        <r>
          <rPr>
            <b/>
            <sz val="9"/>
            <color indexed="81"/>
            <rFont val="Tahoma"/>
            <charset val="1"/>
          </rPr>
          <t>Owner:</t>
        </r>
        <r>
          <rPr>
            <sz val="9"/>
            <color indexed="81"/>
            <rFont val="Tahoma"/>
            <charset val="1"/>
          </rPr>
          <t xml:space="preserve">
Includes $100,000 FFLM Jackson Marsh grant</t>
        </r>
      </text>
    </comment>
    <comment ref="M13" authorId="0" shapeId="0" xr:uid="{48EE0494-3E92-4A8B-B267-703681D7CFB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I14" authorId="0" shapeId="0" xr:uid="{DDC788F6-B158-473B-A2FA-D6988336896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K14" authorId="0" shapeId="0" xr:uid="{625F8B78-493F-45BD-B581-CEADC511306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L14" authorId="0" shapeId="0" xr:uid="{9A911CA7-97B7-43D5-AF8E-D33EEBCE689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M14" authorId="0" shapeId="0" xr:uid="{B3A8EEA5-335E-42C7-9CFE-02BB62C0BDA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I22" authorId="0" shapeId="0" xr:uid="{091E9C0E-4062-497A-9668-5B9ECCFE3AA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$4k EXPO &amp; chapter event invoices</t>
        </r>
      </text>
    </comment>
    <comment ref="K22" authorId="0" shapeId="0" xr:uid="{043F3940-845F-4216-9EEE-5492670DA1C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$10k EXPO &amp; chapter event invoices</t>
        </r>
      </text>
    </comment>
    <comment ref="L22" authorId="0" shapeId="0" xr:uid="{A036EC76-CC93-490D-9C04-11848E3EAE5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Chapter event invoices</t>
        </r>
      </text>
    </comment>
    <comment ref="M22" authorId="0" shapeId="0" xr:uid="{64A007DB-F9C5-49CC-BCB4-A6A332C8DDA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Chapter event invoices</t>
        </r>
      </text>
    </comment>
    <comment ref="I27" authorId="0" shapeId="0" xr:uid="{F6983434-9E3F-4379-978B-C91F2DECDD3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K27" authorId="0" shapeId="0" xr:uid="{76733FC8-0703-48AD-8A21-2E9B787E9AA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L27" authorId="0" shapeId="0" xr:uid="{FC733AAA-4AC2-4B51-AA75-0DC824FD802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M27" authorId="0" shapeId="0" xr:uid="{755D3B4B-1F16-4A84-802F-3D2A6B4AB43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I42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K42" authorId="1" shapeId="0" xr:uid="{C55203BF-5507-41EA-B884-74CCC74421FA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L42" authorId="1" shapeId="0" xr:uid="{F7DCC243-517F-430D-A435-9781C5C7D175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M42" authorId="1" shapeId="0" xr:uid="{915BCB32-7ED5-41B5-BACE-0B559E442CCC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I45" authorId="0" shapeId="0" xr:uid="{C96A2D28-2352-42FD-88C2-F288578F9E5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  <comment ref="K45" authorId="0" shapeId="0" xr:uid="{6E4F9FBB-10E5-4757-A933-2B04D4C8216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  <comment ref="L45" authorId="2" shapeId="0" xr:uid="{B52C303F-F491-433A-B90A-0F9673CCF844}">
      <text>
        <t>[Threaded comment]
Your version of Excel allows you to read this threaded comment; however, any edits to it will get removed if the file is opened in a newer version of Excel. Learn more: https://go.microsoft.com/fwlink/?linkid=870924
Comment:
    Fund for Lake Michigan - Jackson Marsh</t>
      </text>
    </comment>
    <comment ref="M45" authorId="0" shapeId="0" xr:uid="{656677BF-7625-430E-89F3-311BDD36682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</commentList>
</comments>
</file>

<file path=xl/sharedStrings.xml><?xml version="1.0" encoding="utf-8"?>
<sst xmlns="http://schemas.openxmlformats.org/spreadsheetml/2006/main" count="82" uniqueCount="73">
  <si>
    <t>Balance Sheet</t>
  </si>
  <si>
    <t xml:space="preserve">  Assets</t>
  </si>
  <si>
    <t>Actual</t>
  </si>
  <si>
    <t>Prior Month</t>
  </si>
  <si>
    <t>Budget</t>
  </si>
  <si>
    <t>Current Assets</t>
  </si>
  <si>
    <t>Cash</t>
  </si>
  <si>
    <t>Prepaid Expenses</t>
  </si>
  <si>
    <t>Total Current Assets</t>
  </si>
  <si>
    <t>Fixed Assets</t>
  </si>
  <si>
    <t xml:space="preserve">  Gross Fixed Assets</t>
  </si>
  <si>
    <t xml:space="preserve">  Accum. Depreciation</t>
  </si>
  <si>
    <t>Net Fixed Assets</t>
  </si>
  <si>
    <t>Total Assets</t>
  </si>
  <si>
    <t xml:space="preserve">  Liabilities &amp; Equity</t>
  </si>
  <si>
    <t>Current Liabilities</t>
  </si>
  <si>
    <t xml:space="preserve"> Accounts Payable</t>
  </si>
  <si>
    <t xml:space="preserve">  Total Liabilities</t>
  </si>
  <si>
    <t xml:space="preserve">  Equity</t>
  </si>
  <si>
    <t>Current Year P&amp;L</t>
  </si>
  <si>
    <t xml:space="preserve">  Total Equity</t>
  </si>
  <si>
    <t xml:space="preserve">  Total Liabilities &amp; Equity</t>
  </si>
  <si>
    <t>5</t>
  </si>
  <si>
    <t>2009</t>
  </si>
  <si>
    <t>Wisconsin Waterfowl Association</t>
  </si>
  <si>
    <t>Chapters</t>
  </si>
  <si>
    <t>State Unrestricted</t>
  </si>
  <si>
    <t>Total Cash</t>
  </si>
  <si>
    <t>Inventory</t>
  </si>
  <si>
    <t>Other Current Assets</t>
  </si>
  <si>
    <t>Other Assets</t>
  </si>
  <si>
    <t>Accued Liabilities</t>
  </si>
  <si>
    <t>Accounts Receivable - Trade</t>
  </si>
  <si>
    <t>Accounts Receivable - Grants</t>
  </si>
  <si>
    <t>Other Liabilities</t>
  </si>
  <si>
    <t>Prior Year</t>
  </si>
  <si>
    <t>Net Equity at Beginning of Year</t>
  </si>
  <si>
    <t>Cash Flow</t>
  </si>
  <si>
    <t>Operating Activities</t>
  </si>
  <si>
    <t xml:space="preserve">   Net Income</t>
  </si>
  <si>
    <t xml:space="preserve">   Items to Reconcile to Cash Basis:</t>
  </si>
  <si>
    <t>Depreciation/Amortization</t>
  </si>
  <si>
    <t>Changes in Components of Working Capital</t>
  </si>
  <si>
    <t xml:space="preserve">Accounts Receivable </t>
  </si>
  <si>
    <t>Accounts Payable</t>
  </si>
  <si>
    <t>Total Increase/(Decrease) due to Operating Activities</t>
  </si>
  <si>
    <t>Investing Activities</t>
  </si>
  <si>
    <t>Capital Expenditures</t>
  </si>
  <si>
    <t>Financing Activities</t>
  </si>
  <si>
    <t>Total Increase/(decrease) in Cash</t>
  </si>
  <si>
    <t>Deferred Income</t>
  </si>
  <si>
    <t>Accruals</t>
  </si>
  <si>
    <t>Loans</t>
  </si>
  <si>
    <t>Beginning Cash Balance</t>
  </si>
  <si>
    <t>Ending Cash Balance</t>
  </si>
  <si>
    <t>(check)</t>
  </si>
  <si>
    <t>Month</t>
  </si>
  <si>
    <t>YTD</t>
  </si>
  <si>
    <t>Prior YE</t>
  </si>
  <si>
    <t>Deferred Chapter Credit Cards</t>
  </si>
  <si>
    <t>Deferred Chapter Bank Accounts</t>
  </si>
  <si>
    <t>Abrams restricted</t>
  </si>
  <si>
    <t>AWA restricted</t>
  </si>
  <si>
    <t>Other Liabilities/LT Notes Payable</t>
  </si>
  <si>
    <t>EXPO restricted</t>
  </si>
  <si>
    <t>Chapter Loan restricted</t>
  </si>
  <si>
    <t>Raffle restricted</t>
  </si>
  <si>
    <t>PLE restricted</t>
  </si>
  <si>
    <t>Other Assets - Rent deposit</t>
  </si>
  <si>
    <t>Other Assets - Endowment Fund</t>
  </si>
  <si>
    <t>Money Market</t>
  </si>
  <si>
    <t>Deferred Grant Revenue</t>
  </si>
  <si>
    <t>Accrued Grant Revenue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</si>
</sst>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409]mmmm\-yy;@"/>
    <numFmt numFmtId="165" formatCode="#,##0.0"/>
    <numFmt numFmtId="166" formatCode="_(* #,##0_);_(* \(#,##0\);_(* &quot;-&quot;??_);_(@_)"/>
    <numFmt numFmtId="167" formatCode="0.0%"/>
    <numFmt numFmtId="168" formatCode="[$-409]mmmm\ d\,\ yyyy;@"/>
    <numFmt numFmtId="169" formatCode="[$-409]mmm\-yy;@"/>
  </numFmts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rebuchet MS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u val="singleAccounting"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17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1" fillId="0" borderId="0" xfId="0" applyNumberFormat="1" applyFont="1"/>
    <xf numFmtId="165" fontId="2" fillId="0" borderId="0" xfId="0" applyNumberFormat="1" applyFont="1"/>
    <xf numFmtId="0" fontId="1" fillId="0" borderId="0" xfId="0" applyFont="1"/>
    <xf numFmtId="165" fontId="1" fillId="0" borderId="0" xfId="0" applyNumberFormat="1" applyFont="1" applyAlignment="1">
      <alignment horizontal="left" indent="2"/>
    </xf>
    <xf numFmtId="169" fontId="0" fillId="0" borderId="0" xfId="0" applyNumberFormat="1"/>
    <xf numFmtId="0" fontId="0" fillId="0" borderId="0" xfId="0" applyAlignment="1">
      <alignment horizontal="center"/>
    </xf>
    <xf numFmtId="166" fontId="0" fillId="0" borderId="0" xfId="1" applyNumberFormat="1" applyFont="1"/>
    <xf numFmtId="166" fontId="12" fillId="0" borderId="0" xfId="1" applyNumberFormat="1" applyFont="1"/>
    <xf numFmtId="14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7" fontId="0" fillId="0" borderId="0" xfId="0" applyNumberFormat="1"/>
    <xf numFmtId="37" fontId="11" fillId="0" borderId="0" xfId="0" applyNumberFormat="1" applyFont="1" applyAlignment="1">
      <alignment horizontal="center"/>
    </xf>
    <xf numFmtId="37" fontId="0" fillId="0" borderId="0" xfId="1" applyNumberFormat="1" applyFont="1"/>
    <xf numFmtId="37" fontId="0" fillId="0" borderId="0" xfId="0" applyNumberFormat="1" applyAlignment="1">
      <alignment horizontal="center"/>
    </xf>
    <xf numFmtId="165" fontId="5" fillId="0" borderId="0" xfId="0" applyNumberFormat="1" applyFont="1"/>
    <xf numFmtId="166" fontId="5" fillId="0" borderId="0" xfId="1" applyNumberFormat="1" applyFont="1"/>
    <xf numFmtId="166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165" fontId="6" fillId="0" borderId="0" xfId="0" applyNumberFormat="1" applyFont="1"/>
    <xf numFmtId="0" fontId="7" fillId="0" borderId="0" xfId="0" applyFont="1" applyAlignment="1">
      <alignment horizontal="center"/>
    </xf>
    <xf numFmtId="165" fontId="1" fillId="0" borderId="0" xfId="0" applyNumberFormat="1" applyFont="1" applyAlignment="1">
      <alignment horizontal="left" indent="1"/>
    </xf>
    <xf numFmtId="166" fontId="1" fillId="0" borderId="0" xfId="1" applyNumberFormat="1" applyAlignment="1">
      <alignment horizontal="right"/>
    </xf>
    <xf numFmtId="166" fontId="10" fillId="0" borderId="0" xfId="1" applyNumberFormat="1" applyFont="1" applyAlignment="1">
      <alignment horizontal="right"/>
    </xf>
    <xf numFmtId="167" fontId="1" fillId="0" borderId="0" xfId="2" applyNumberFormat="1"/>
    <xf numFmtId="166" fontId="5" fillId="0" borderId="4" xfId="1" applyNumberFormat="1" applyFont="1" applyBorder="1"/>
    <xf numFmtId="166" fontId="2" fillId="0" borderId="4" xfId="1" applyNumberFormat="1" applyFont="1" applyBorder="1"/>
    <xf numFmtId="0" fontId="9" fillId="0" borderId="0" xfId="0" applyFont="1"/>
    <xf numFmtId="166" fontId="5" fillId="0" borderId="4" xfId="1" applyNumberFormat="1" applyFont="1" applyBorder="1" applyAlignment="1">
      <alignment horizontal="right"/>
    </xf>
    <xf numFmtId="166" fontId="2" fillId="0" borderId="4" xfId="1" applyNumberFormat="1" applyFont="1" applyBorder="1" applyAlignment="1">
      <alignment horizontal="right"/>
    </xf>
    <xf numFmtId="166" fontId="5" fillId="0" borderId="0" xfId="1" applyNumberFormat="1" applyFont="1" applyAlignment="1">
      <alignment horizontal="right"/>
    </xf>
    <xf numFmtId="165" fontId="8" fillId="0" borderId="0" xfId="0" applyNumberFormat="1" applyFont="1"/>
    <xf numFmtId="166" fontId="5" fillId="0" borderId="5" xfId="1" applyNumberFormat="1" applyFont="1" applyBorder="1"/>
    <xf numFmtId="166" fontId="2" fillId="0" borderId="5" xfId="1" applyNumberFormat="1" applyFont="1" applyBorder="1"/>
    <xf numFmtId="166" fontId="1" fillId="0" borderId="0" xfId="1" applyNumberFormat="1"/>
    <xf numFmtId="166" fontId="13" fillId="0" borderId="0" xfId="1" applyNumberFormat="1" applyFont="1" applyAlignment="1">
      <alignment horizontal="right"/>
    </xf>
    <xf numFmtId="0" fontId="13" fillId="0" borderId="0" xfId="0" applyFont="1"/>
    <xf numFmtId="166" fontId="14" fillId="0" borderId="0" xfId="1" applyNumberFormat="1" applyFont="1" applyAlignment="1">
      <alignment horizontal="right"/>
    </xf>
    <xf numFmtId="166" fontId="1" fillId="0" borderId="0" xfId="1" applyNumberFormat="1" applyFill="1" applyAlignment="1">
      <alignment horizontal="right"/>
    </xf>
    <xf numFmtId="166" fontId="1" fillId="0" borderId="0" xfId="1" applyNumberFormat="1" applyFont="1" applyAlignment="1">
      <alignment horizontal="right"/>
    </xf>
    <xf numFmtId="37" fontId="0" fillId="0" borderId="0" xfId="0" applyNumberFormat="1" applyAlignment="1">
      <alignment horizontal="center" vertical="center"/>
    </xf>
    <xf numFmtId="166" fontId="2" fillId="0" borderId="0" xfId="1" applyNumberFormat="1" applyFont="1"/>
    <xf numFmtId="166" fontId="2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8" fontId="4" fillId="0" borderId="1" xfId="0" quotePrefix="1" applyNumberFormat="1" applyFont="1" applyBorder="1" applyAlignment="1">
      <alignment horizontal="center"/>
    </xf>
    <xf numFmtId="168" fontId="4" fillId="0" borderId="2" xfId="0" quotePrefix="1" applyNumberFormat="1" applyFont="1" applyBorder="1" applyAlignment="1">
      <alignment horizontal="center"/>
    </xf>
    <xf numFmtId="168" fontId="4" fillId="0" borderId="3" xfId="0" quotePrefix="1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IN%20KPS%20DEC%202005%20Rev1.0%20After%20680010.XLS" TargetMode="External"/><Relationship Id="rId1" Type="http://schemas.openxmlformats.org/officeDocument/2006/relationships/externalLinkPath" Target="/FIN%20KPS%20DEC%202005%20Rev1.0%20After%20680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pi"/>
      <sheetName val="Download"/>
      <sheetName val="Budget"/>
      <sheetName val="BudgetYTD"/>
      <sheetName val="Cover"/>
      <sheetName val="MFG Detail"/>
      <sheetName val="CAP"/>
      <sheetName val="Margin Rec"/>
      <sheetName val="EBITDA"/>
      <sheetName val="Last Year"/>
      <sheetName val="Forecast"/>
      <sheetName val="FCST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Kelcy Boettcher" id="{18886652-571C-4267-93F2-BC0D5D17D85C}" userId="38522dede8bb9505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45" dT="2025-09-09T01:30:10.62" personId="{18886652-571C-4267-93F2-BC0D5D17D85C}" id="{B52C303F-F491-433A-B90A-0F9673CCF844}">
    <text>Fund for Lake Michigan - Jackson Marsh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E1:M54"/>
  <sheetViews>
    <sheetView tabSelected="1" topLeftCell="E1" zoomScale="88" zoomScaleNormal="81" workbookViewId="0">
      <selection activeCell="I51" sqref="I51"/>
    </sheetView>
  </sheetViews>
  <sheetFormatPr defaultColWidth="9.109375" defaultRowHeight="13.2" x14ac:dyDescent="0.25"/>
  <cols>
    <col min="1" max="4" width="0" hidden="1" customWidth="1"/>
    <col min="5" max="5" width="4.5546875" customWidth="1"/>
    <col min="7" max="7" width="4.88671875" customWidth="1"/>
    <col min="8" max="8" width="27.77734375" customWidth="1"/>
    <col min="9" max="12" width="14.6640625" customWidth="1"/>
    <col min="13" max="13" width="11.88671875" customWidth="1"/>
  </cols>
  <sheetData>
    <row r="1" spans="5:13" x14ac:dyDescent="0.25">
      <c r="F1" s="17"/>
      <c r="G1" s="17"/>
      <c r="H1" s="17"/>
      <c r="I1" s="17"/>
      <c r="J1" s="18"/>
    </row>
    <row r="2" spans="5:13" x14ac:dyDescent="0.25">
      <c r="F2" s="17"/>
      <c r="G2" s="4"/>
      <c r="H2" s="17"/>
      <c r="J2" s="19"/>
    </row>
    <row r="3" spans="5:13" x14ac:dyDescent="0.25">
      <c r="E3" s="46" t="s">
        <v>24</v>
      </c>
      <c r="F3" s="47"/>
      <c r="G3" s="47"/>
      <c r="H3" s="47"/>
      <c r="I3" s="47"/>
      <c r="J3" s="47"/>
      <c r="K3" s="47"/>
      <c r="L3" s="47"/>
    </row>
    <row r="4" spans="5:13" x14ac:dyDescent="0.25">
      <c r="E4" s="46" t="s">
        <v>0</v>
      </c>
      <c r="F4" s="47"/>
      <c r="G4" s="47"/>
      <c r="H4" s="47"/>
      <c r="I4" s="47"/>
      <c r="J4" s="47"/>
      <c r="K4" s="47"/>
      <c r="L4" s="47"/>
    </row>
    <row r="5" spans="5:13" x14ac:dyDescent="0.25">
      <c r="E5" s="46"/>
      <c r="F5" s="47"/>
      <c r="G5" s="47"/>
      <c r="H5" s="47"/>
      <c r="I5" s="47"/>
      <c r="J5" s="47"/>
      <c r="K5" s="47"/>
      <c r="L5" s="47"/>
    </row>
    <row r="6" spans="5:13" ht="14.4" hidden="1" x14ac:dyDescent="0.35">
      <c r="E6" s="20"/>
      <c r="F6" s="8"/>
      <c r="G6" s="8"/>
      <c r="H6" s="8"/>
      <c r="I6" s="1" t="s">
        <v>22</v>
      </c>
      <c r="J6" s="1" t="s">
        <v>23</v>
      </c>
      <c r="K6" s="2">
        <v>39934</v>
      </c>
      <c r="L6" s="2">
        <v>39934</v>
      </c>
    </row>
    <row r="7" spans="5:13" x14ac:dyDescent="0.25">
      <c r="E7" s="21"/>
    </row>
    <row r="8" spans="5:13" x14ac:dyDescent="0.25">
      <c r="I8" s="48">
        <v>46265</v>
      </c>
      <c r="J8" s="49"/>
      <c r="K8" s="49"/>
      <c r="L8" s="50"/>
    </row>
    <row r="9" spans="5:13" x14ac:dyDescent="0.25">
      <c r="F9" s="17" t="s">
        <v>1</v>
      </c>
      <c r="G9" s="17"/>
      <c r="H9" s="22"/>
      <c r="I9" s="23" t="s">
        <v>2</v>
      </c>
      <c r="J9" s="23" t="s">
        <v>4</v>
      </c>
      <c r="K9" s="23" t="s">
        <v>3</v>
      </c>
      <c r="L9" s="23" t="s">
        <v>35</v>
      </c>
      <c r="M9" s="23" t="s">
        <v>58</v>
      </c>
    </row>
    <row r="10" spans="5:13" x14ac:dyDescent="0.25">
      <c r="F10" s="17"/>
      <c r="G10" s="17" t="s">
        <v>5</v>
      </c>
      <c r="H10" s="17"/>
      <c r="I10" s="17"/>
      <c r="J10" s="17"/>
      <c r="K10" s="17"/>
      <c r="L10" s="4"/>
    </row>
    <row r="11" spans="5:13" x14ac:dyDescent="0.25">
      <c r="F11" s="3"/>
      <c r="G11" s="24" t="s">
        <v>6</v>
      </c>
      <c r="H11" s="3"/>
      <c r="I11" s="25"/>
      <c r="J11" s="25"/>
      <c r="K11" s="25"/>
      <c r="L11" s="25"/>
      <c r="M11" s="19"/>
    </row>
    <row r="12" spans="5:13" x14ac:dyDescent="0.25">
      <c r="F12" s="3"/>
      <c r="G12" s="24"/>
      <c r="H12" s="3" t="s">
        <v>25</v>
      </c>
      <c r="I12" s="25">
        <v>21210.400000000001</v>
      </c>
      <c r="J12" s="25">
        <v>36000</v>
      </c>
      <c r="K12" s="25">
        <v>12044.79</v>
      </c>
      <c r="L12" s="25">
        <v>20387.52</v>
      </c>
      <c r="M12" s="25">
        <v>6336.26</v>
      </c>
    </row>
    <row r="13" spans="5:13" x14ac:dyDescent="0.25">
      <c r="F13" s="3"/>
      <c r="G13" s="24"/>
      <c r="H13" s="3" t="s">
        <v>70</v>
      </c>
      <c r="I13" s="25">
        <v>172852.5</v>
      </c>
      <c r="J13" s="25">
        <v>133500</v>
      </c>
      <c r="K13" s="25">
        <v>172355.54</v>
      </c>
      <c r="L13" s="25">
        <v>212906.94</v>
      </c>
      <c r="M13" s="25">
        <v>215616.32</v>
      </c>
    </row>
    <row r="14" spans="5:13" x14ac:dyDescent="0.25">
      <c r="F14" s="3"/>
      <c r="G14" s="24"/>
      <c r="H14" s="3" t="s">
        <v>66</v>
      </c>
      <c r="I14" s="25">
        <v>16792.560000000001</v>
      </c>
      <c r="J14" s="25">
        <v>22000</v>
      </c>
      <c r="K14" s="25">
        <v>16115.68</v>
      </c>
      <c r="L14" s="25">
        <v>16324.39</v>
      </c>
      <c r="M14" s="25">
        <v>38820.71</v>
      </c>
    </row>
    <row r="15" spans="5:13" x14ac:dyDescent="0.25">
      <c r="F15" s="3"/>
      <c r="G15" s="24"/>
      <c r="H15" s="3" t="s">
        <v>61</v>
      </c>
      <c r="I15" s="25">
        <v>1510.04</v>
      </c>
      <c r="J15" s="25">
        <v>1510</v>
      </c>
      <c r="K15" s="25">
        <v>1510.04</v>
      </c>
      <c r="L15" s="25">
        <v>1510.04</v>
      </c>
      <c r="M15" s="25">
        <v>1510.04</v>
      </c>
    </row>
    <row r="16" spans="5:13" x14ac:dyDescent="0.25">
      <c r="F16" s="3"/>
      <c r="G16" s="24"/>
      <c r="H16" s="3" t="s">
        <v>62</v>
      </c>
      <c r="I16" s="25">
        <v>1720.5</v>
      </c>
      <c r="J16" s="25">
        <v>1721</v>
      </c>
      <c r="K16" s="25">
        <v>1720.5</v>
      </c>
      <c r="L16" s="25">
        <v>1720.5</v>
      </c>
      <c r="M16" s="25">
        <v>1720.5</v>
      </c>
    </row>
    <row r="17" spans="5:13" x14ac:dyDescent="0.25">
      <c r="F17" s="3"/>
      <c r="G17" s="24"/>
      <c r="H17" s="3" t="s">
        <v>64</v>
      </c>
      <c r="I17" s="25">
        <v>175855.35999999999</v>
      </c>
      <c r="J17" s="25">
        <v>181311</v>
      </c>
      <c r="K17" s="25">
        <v>156638.53</v>
      </c>
      <c r="L17" s="25">
        <v>107560.84</v>
      </c>
      <c r="M17" s="25">
        <v>98615.85</v>
      </c>
    </row>
    <row r="18" spans="5:13" x14ac:dyDescent="0.25">
      <c r="F18" s="3"/>
      <c r="G18" s="24"/>
      <c r="H18" s="3" t="s">
        <v>65</v>
      </c>
      <c r="I18" s="25">
        <v>6103.87</v>
      </c>
      <c r="J18" s="25">
        <v>6104</v>
      </c>
      <c r="K18" s="25">
        <v>6103.87</v>
      </c>
      <c r="L18" s="25">
        <v>6103.87</v>
      </c>
      <c r="M18" s="25">
        <v>6103.87</v>
      </c>
    </row>
    <row r="19" spans="5:13" x14ac:dyDescent="0.25">
      <c r="F19" s="3"/>
      <c r="G19" s="24"/>
      <c r="H19" s="3" t="s">
        <v>67</v>
      </c>
      <c r="I19" s="25">
        <v>0</v>
      </c>
      <c r="J19" s="25">
        <v>0</v>
      </c>
      <c r="K19" s="25">
        <v>0</v>
      </c>
      <c r="L19" s="25">
        <v>4500</v>
      </c>
      <c r="M19" s="25">
        <v>0</v>
      </c>
    </row>
    <row r="20" spans="5:13" ht="15" x14ac:dyDescent="0.4">
      <c r="F20" s="3"/>
      <c r="G20" s="24"/>
      <c r="H20" s="3" t="s">
        <v>26</v>
      </c>
      <c r="I20" s="26">
        <v>298843.92</v>
      </c>
      <c r="J20" s="26">
        <v>269638</v>
      </c>
      <c r="K20" s="26">
        <v>268221.96999999997</v>
      </c>
      <c r="L20" s="26">
        <v>255035.59</v>
      </c>
      <c r="M20" s="26">
        <v>261868.86</v>
      </c>
    </row>
    <row r="21" spans="5:13" x14ac:dyDescent="0.25">
      <c r="F21" s="3"/>
      <c r="G21" s="24"/>
      <c r="H21" s="3" t="s">
        <v>27</v>
      </c>
      <c r="I21" s="25">
        <f>SUM(I12:I20)</f>
        <v>694889.14999999991</v>
      </c>
      <c r="J21" s="25">
        <v>654063</v>
      </c>
      <c r="K21" s="25">
        <f>SUM(K12:K20)</f>
        <v>634710.91999999993</v>
      </c>
      <c r="L21" s="25">
        <f>SUM(L12:L20)</f>
        <v>626049.68999999994</v>
      </c>
      <c r="M21" s="25">
        <f>SUM(M12:M20)</f>
        <v>630592.41</v>
      </c>
    </row>
    <row r="22" spans="5:13" x14ac:dyDescent="0.25">
      <c r="E22" s="27"/>
      <c r="F22" s="3"/>
      <c r="G22" s="24" t="s">
        <v>32</v>
      </c>
      <c r="H22" s="3"/>
      <c r="I22" s="25">
        <v>16674</v>
      </c>
      <c r="J22" s="25">
        <v>12000</v>
      </c>
      <c r="K22" s="25">
        <v>12394.95</v>
      </c>
      <c r="L22" s="25">
        <v>13048.12</v>
      </c>
      <c r="M22" s="25">
        <v>0</v>
      </c>
    </row>
    <row r="23" spans="5:13" x14ac:dyDescent="0.25">
      <c r="E23" s="27"/>
      <c r="F23" s="3"/>
      <c r="G23" s="24" t="s">
        <v>33</v>
      </c>
      <c r="H23" s="3"/>
      <c r="I23" s="25">
        <v>45103.67</v>
      </c>
      <c r="J23" s="25">
        <v>63583</v>
      </c>
      <c r="K23" s="25">
        <v>36808.47</v>
      </c>
      <c r="L23" s="25">
        <v>34078.97</v>
      </c>
      <c r="M23" s="25">
        <v>41374.25</v>
      </c>
    </row>
    <row r="24" spans="5:13" x14ac:dyDescent="0.25">
      <c r="E24" s="27"/>
      <c r="F24" s="3"/>
      <c r="G24" s="24" t="s">
        <v>72</v>
      </c>
      <c r="H24" s="3"/>
      <c r="I24" s="25">
        <v>19466.419999999998</v>
      </c>
      <c r="J24" s="25">
        <v>0</v>
      </c>
      <c r="K24" s="25">
        <v>9965.9699999999993</v>
      </c>
      <c r="L24" s="25">
        <v>0</v>
      </c>
      <c r="M24" s="25">
        <v>0</v>
      </c>
    </row>
    <row r="25" spans="5:13" x14ac:dyDescent="0.25">
      <c r="E25" s="27"/>
      <c r="F25" s="3"/>
      <c r="G25" s="24" t="s">
        <v>28</v>
      </c>
      <c r="H25" s="3"/>
      <c r="I25" s="25">
        <v>42517.77</v>
      </c>
      <c r="J25" s="25">
        <v>53872</v>
      </c>
      <c r="K25" s="25">
        <v>55740.38</v>
      </c>
      <c r="L25" s="25">
        <v>36449.51</v>
      </c>
      <c r="M25" s="25">
        <v>41872.35</v>
      </c>
    </row>
    <row r="26" spans="5:13" x14ac:dyDescent="0.25">
      <c r="F26" s="3"/>
      <c r="G26" s="24" t="s">
        <v>7</v>
      </c>
      <c r="H26" s="3"/>
      <c r="I26" s="25">
        <v>10848.96</v>
      </c>
      <c r="J26" s="25">
        <v>11400</v>
      </c>
      <c r="K26" s="25">
        <v>6014.08</v>
      </c>
      <c r="L26" s="25">
        <v>9571.36</v>
      </c>
      <c r="M26" s="25">
        <v>3047.62</v>
      </c>
    </row>
    <row r="27" spans="5:13" x14ac:dyDescent="0.25">
      <c r="F27" s="3"/>
      <c r="G27" s="24" t="s">
        <v>29</v>
      </c>
      <c r="H27" s="3"/>
      <c r="I27" s="25">
        <v>2243.12</v>
      </c>
      <c r="J27" s="38">
        <v>0</v>
      </c>
      <c r="K27" s="25">
        <v>22821.17</v>
      </c>
      <c r="L27" s="25">
        <v>1212.1199999999999</v>
      </c>
      <c r="M27" s="25">
        <v>28664.12</v>
      </c>
    </row>
    <row r="28" spans="5:13" x14ac:dyDescent="0.25">
      <c r="G28" s="17" t="s">
        <v>8</v>
      </c>
      <c r="H28" s="17"/>
      <c r="I28" s="28">
        <f>SUM(I21:I27)</f>
        <v>831743.09</v>
      </c>
      <c r="J28" s="29">
        <f>SUM(J21:J27)</f>
        <v>794918</v>
      </c>
      <c r="K28" s="28">
        <f>SUM(K21:K27)</f>
        <v>778455.93999999983</v>
      </c>
      <c r="L28" s="29">
        <f>SUM(L21:L27)</f>
        <v>720409.7699999999</v>
      </c>
      <c r="M28" s="28">
        <f>SUM(M21:M27)</f>
        <v>745550.75</v>
      </c>
    </row>
    <row r="29" spans="5:13" ht="8.25" customHeight="1" x14ac:dyDescent="0.25">
      <c r="G29" s="17"/>
      <c r="H29" s="17"/>
      <c r="I29" s="18"/>
      <c r="J29" s="39"/>
      <c r="K29" s="18"/>
      <c r="L29" s="44"/>
      <c r="M29" s="18"/>
    </row>
    <row r="30" spans="5:13" x14ac:dyDescent="0.25">
      <c r="F30" s="30"/>
      <c r="G30" s="17" t="s">
        <v>9</v>
      </c>
      <c r="H30" s="3"/>
      <c r="I30" s="18"/>
      <c r="J30" s="39"/>
      <c r="K30" s="18"/>
      <c r="L30" s="44"/>
      <c r="M30" s="18"/>
    </row>
    <row r="31" spans="5:13" x14ac:dyDescent="0.25">
      <c r="F31" s="3"/>
      <c r="G31" s="3" t="s">
        <v>10</v>
      </c>
      <c r="H31" s="3"/>
      <c r="I31" s="25">
        <v>156921.14000000001</v>
      </c>
      <c r="J31" s="25">
        <v>156666</v>
      </c>
      <c r="K31" s="25">
        <v>156921.14000000001</v>
      </c>
      <c r="L31" s="25">
        <v>155452.60999999999</v>
      </c>
      <c r="M31" s="25">
        <v>156665.85</v>
      </c>
    </row>
    <row r="32" spans="5:13" x14ac:dyDescent="0.25">
      <c r="F32" s="3"/>
      <c r="G32" s="3" t="s">
        <v>11</v>
      </c>
      <c r="H32" s="3"/>
      <c r="I32" s="25">
        <v>-15458.2</v>
      </c>
      <c r="J32" s="25">
        <v>-15458</v>
      </c>
      <c r="K32" s="25">
        <v>-15458.2</v>
      </c>
      <c r="L32" s="25">
        <v>-15458.2</v>
      </c>
      <c r="M32" s="25">
        <v>-15458.2</v>
      </c>
    </row>
    <row r="33" spans="6:13" x14ac:dyDescent="0.25">
      <c r="G33" s="17" t="s">
        <v>12</v>
      </c>
      <c r="H33" s="17"/>
      <c r="I33" s="31">
        <f>SUM(I31:I32)</f>
        <v>141462.94</v>
      </c>
      <c r="J33" s="32">
        <f t="shared" ref="J33" si="0">SUM(J31:J32)</f>
        <v>141208</v>
      </c>
      <c r="K33" s="31">
        <f>SUM(K31:K32)</f>
        <v>141462.94</v>
      </c>
      <c r="L33" s="32">
        <f>SUM(L31:L32)</f>
        <v>139994.40999999997</v>
      </c>
      <c r="M33" s="31">
        <f>SUM(M31:M32)</f>
        <v>141207.65</v>
      </c>
    </row>
    <row r="34" spans="6:13" ht="7.5" customHeight="1" x14ac:dyDescent="0.25">
      <c r="G34" s="17"/>
      <c r="H34" s="17"/>
      <c r="I34" s="33"/>
      <c r="J34" s="40"/>
      <c r="K34" s="33"/>
      <c r="L34" s="45"/>
      <c r="M34" s="33"/>
    </row>
    <row r="35" spans="6:13" s="5" customFormat="1" ht="15" customHeight="1" x14ac:dyDescent="0.25">
      <c r="G35" s="24" t="s">
        <v>68</v>
      </c>
      <c r="H35" s="3"/>
      <c r="I35" s="42">
        <v>280</v>
      </c>
      <c r="J35" s="42">
        <v>280</v>
      </c>
      <c r="K35" s="42">
        <v>280</v>
      </c>
      <c r="L35" s="42">
        <v>280</v>
      </c>
      <c r="M35" s="42">
        <v>280</v>
      </c>
    </row>
    <row r="36" spans="6:13" ht="15" customHeight="1" x14ac:dyDescent="0.25">
      <c r="F36" s="3"/>
      <c r="G36" s="24" t="s">
        <v>69</v>
      </c>
      <c r="H36" s="34"/>
      <c r="I36" s="41">
        <v>97222.15</v>
      </c>
      <c r="J36" s="25">
        <v>95869</v>
      </c>
      <c r="K36" s="41">
        <v>96015.71</v>
      </c>
      <c r="L36" s="41">
        <v>75597.73</v>
      </c>
      <c r="M36" s="41">
        <v>89668.91</v>
      </c>
    </row>
    <row r="37" spans="6:13" ht="13.8" thickBot="1" x14ac:dyDescent="0.3">
      <c r="G37" s="17" t="s">
        <v>13</v>
      </c>
      <c r="H37" s="17"/>
      <c r="I37" s="35">
        <f>I28+I33+I35+I36</f>
        <v>1070708.18</v>
      </c>
      <c r="J37" s="35">
        <f t="shared" ref="J37" si="1">J28+J33+J35+J36</f>
        <v>1032275</v>
      </c>
      <c r="K37" s="35">
        <f>K28+K33+K35+K36</f>
        <v>1016214.5899999999</v>
      </c>
      <c r="L37" s="36">
        <f>L28+L33+L35+L36</f>
        <v>936281.90999999992</v>
      </c>
      <c r="M37" s="35">
        <f>M28+M33+M35+M36</f>
        <v>976707.31</v>
      </c>
    </row>
    <row r="38" spans="6:13" ht="13.8" thickTop="1" x14ac:dyDescent="0.25">
      <c r="F38" s="3"/>
      <c r="G38" s="3"/>
      <c r="H38" s="3"/>
      <c r="I38" s="18"/>
      <c r="J38" s="39"/>
      <c r="K38" s="18"/>
      <c r="L38" s="44"/>
      <c r="M38" s="18"/>
    </row>
    <row r="39" spans="6:13" x14ac:dyDescent="0.25">
      <c r="F39" s="17" t="s">
        <v>14</v>
      </c>
      <c r="G39" s="17"/>
      <c r="H39" s="17"/>
      <c r="I39" s="37"/>
      <c r="J39" s="39"/>
      <c r="K39" s="37"/>
      <c r="L39" s="37"/>
      <c r="M39" s="37"/>
    </row>
    <row r="40" spans="6:13" x14ac:dyDescent="0.25">
      <c r="G40" s="17" t="s">
        <v>15</v>
      </c>
      <c r="H40" s="17"/>
      <c r="I40" s="25"/>
      <c r="J40" s="39"/>
      <c r="K40" s="25"/>
      <c r="L40" s="25"/>
      <c r="M40" s="25"/>
    </row>
    <row r="41" spans="6:13" x14ac:dyDescent="0.25">
      <c r="G41" s="24" t="s">
        <v>16</v>
      </c>
      <c r="H41" s="3"/>
      <c r="I41" s="25">
        <v>29528.65</v>
      </c>
      <c r="J41" s="25">
        <v>177607</v>
      </c>
      <c r="K41" s="25">
        <v>17112.71</v>
      </c>
      <c r="L41" s="25">
        <v>32656.67</v>
      </c>
      <c r="M41" s="25">
        <v>28482.49</v>
      </c>
    </row>
    <row r="42" spans="6:13" x14ac:dyDescent="0.25">
      <c r="G42" s="24" t="s">
        <v>31</v>
      </c>
      <c r="H42" s="3"/>
      <c r="I42" s="25">
        <v>16792.560000000001</v>
      </c>
      <c r="J42" s="25">
        <v>22000</v>
      </c>
      <c r="K42" s="25">
        <v>16115.68</v>
      </c>
      <c r="L42" s="25">
        <v>16324.39</v>
      </c>
      <c r="M42" s="25">
        <v>38820.71</v>
      </c>
    </row>
    <row r="43" spans="6:13" x14ac:dyDescent="0.25">
      <c r="G43" s="24" t="s">
        <v>60</v>
      </c>
      <c r="H43" s="3"/>
      <c r="I43" s="25">
        <v>21210.400000000001</v>
      </c>
      <c r="J43" s="25">
        <v>36000</v>
      </c>
      <c r="K43" s="25">
        <v>12044.79</v>
      </c>
      <c r="L43" s="25">
        <v>20387.52</v>
      </c>
      <c r="M43" s="25">
        <v>6336.26</v>
      </c>
    </row>
    <row r="44" spans="6:13" x14ac:dyDescent="0.25">
      <c r="G44" s="24" t="s">
        <v>59</v>
      </c>
      <c r="H44" s="3"/>
      <c r="I44" s="25">
        <v>57655.37</v>
      </c>
      <c r="J44" s="25">
        <v>50000</v>
      </c>
      <c r="K44" s="25">
        <v>32247.03</v>
      </c>
      <c r="L44" s="25">
        <v>49747.29</v>
      </c>
      <c r="M44" s="25">
        <v>5016.34</v>
      </c>
    </row>
    <row r="45" spans="6:13" x14ac:dyDescent="0.25">
      <c r="G45" s="24" t="s">
        <v>71</v>
      </c>
      <c r="I45" s="25">
        <v>53417.93</v>
      </c>
      <c r="J45" s="25">
        <v>15927</v>
      </c>
      <c r="K45" s="25">
        <v>53417.93</v>
      </c>
      <c r="L45" s="25">
        <v>100000</v>
      </c>
      <c r="M45" s="25">
        <v>100000</v>
      </c>
    </row>
    <row r="46" spans="6:13" x14ac:dyDescent="0.25">
      <c r="G46" s="24" t="s">
        <v>63</v>
      </c>
      <c r="H46" s="3"/>
      <c r="I46" s="25">
        <v>4101.58</v>
      </c>
      <c r="J46" s="25">
        <v>8000</v>
      </c>
      <c r="K46" s="25">
        <v>4179.46</v>
      </c>
      <c r="L46" s="25">
        <v>6607.56</v>
      </c>
      <c r="M46" s="25">
        <v>8448.3700000000008</v>
      </c>
    </row>
    <row r="47" spans="6:13" x14ac:dyDescent="0.25">
      <c r="G47" s="17" t="s">
        <v>17</v>
      </c>
      <c r="H47" s="17"/>
      <c r="I47" s="31">
        <f>SUM(I41:I46)</f>
        <v>182706.49</v>
      </c>
      <c r="J47" s="32">
        <f t="shared" ref="J47" si="2">SUM(J41:J46)</f>
        <v>309534</v>
      </c>
      <c r="K47" s="31">
        <f>SUM(K41:K46)</f>
        <v>135117.59999999998</v>
      </c>
      <c r="L47" s="32">
        <f>SUM(L41:L46)</f>
        <v>225723.43</v>
      </c>
      <c r="M47" s="31">
        <f>SUM(M41:M46)</f>
        <v>187104.16999999998</v>
      </c>
    </row>
    <row r="48" spans="6:13" x14ac:dyDescent="0.25">
      <c r="F48" s="17"/>
      <c r="G48" s="17" t="s">
        <v>18</v>
      </c>
      <c r="H48" s="17"/>
      <c r="I48" s="18"/>
      <c r="J48" s="39"/>
      <c r="K48" s="18"/>
      <c r="L48" s="44"/>
      <c r="M48" s="18"/>
    </row>
    <row r="49" spans="6:13" x14ac:dyDescent="0.25">
      <c r="G49" s="24" t="s">
        <v>36</v>
      </c>
      <c r="H49" s="3"/>
      <c r="I49" s="25">
        <v>789606.87</v>
      </c>
      <c r="J49" s="25">
        <v>789604</v>
      </c>
      <c r="K49" s="25">
        <v>789606.87</v>
      </c>
      <c r="L49" s="25">
        <v>740598</v>
      </c>
      <c r="M49" s="25">
        <v>740601</v>
      </c>
    </row>
    <row r="50" spans="6:13" x14ac:dyDescent="0.25">
      <c r="F50" s="5"/>
      <c r="G50" s="24" t="s">
        <v>19</v>
      </c>
      <c r="H50" s="3"/>
      <c r="I50" s="25">
        <v>98394.59</v>
      </c>
      <c r="J50" s="25">
        <v>-66864</v>
      </c>
      <c r="K50" s="25">
        <v>91490.17</v>
      </c>
      <c r="L50" s="25">
        <v>-30039.48</v>
      </c>
      <c r="M50" s="25">
        <v>49002.59</v>
      </c>
    </row>
    <row r="51" spans="6:13" x14ac:dyDescent="0.25">
      <c r="F51" s="17"/>
      <c r="G51" s="17" t="s">
        <v>20</v>
      </c>
      <c r="H51" s="17"/>
      <c r="I51" s="28">
        <f>SUM(I49:I50)</f>
        <v>888001.46</v>
      </c>
      <c r="J51" s="29">
        <v>722740</v>
      </c>
      <c r="K51" s="28">
        <f>SUM(K49:K50)</f>
        <v>881097.04</v>
      </c>
      <c r="L51" s="29">
        <f>SUM(L49:L50)</f>
        <v>710558.52</v>
      </c>
      <c r="M51" s="28">
        <f>SUM(M49:M50)</f>
        <v>789603.59</v>
      </c>
    </row>
    <row r="52" spans="6:13" ht="13.8" thickBot="1" x14ac:dyDescent="0.3">
      <c r="F52" s="17"/>
      <c r="G52" s="17" t="s">
        <v>21</v>
      </c>
      <c r="H52" s="17"/>
      <c r="I52" s="35">
        <f>I47+I51</f>
        <v>1070707.95</v>
      </c>
      <c r="J52" s="36">
        <f>J47+J51</f>
        <v>1032274</v>
      </c>
      <c r="K52" s="35">
        <f>K47+K51</f>
        <v>1016214.64</v>
      </c>
      <c r="L52" s="36">
        <f>L47+L51</f>
        <v>936281.95</v>
      </c>
      <c r="M52" s="35">
        <f>M47+M51</f>
        <v>976707.76</v>
      </c>
    </row>
    <row r="53" spans="6:13" ht="13.8" thickTop="1" x14ac:dyDescent="0.25">
      <c r="F53" s="17"/>
      <c r="G53" s="17"/>
      <c r="H53" s="17"/>
      <c r="I53" s="17"/>
      <c r="J53" s="18"/>
      <c r="K53" s="17"/>
    </row>
    <row r="54" spans="6:13" x14ac:dyDescent="0.25">
      <c r="K54" s="25"/>
    </row>
  </sheetData>
  <mergeCells count="4">
    <mergeCell ref="E4:L4"/>
    <mergeCell ref="E5:L5"/>
    <mergeCell ref="E3:L3"/>
    <mergeCell ref="I8:L8"/>
  </mergeCells>
  <printOptions horizontalCentered="1"/>
  <pageMargins left="0.25" right="0.25" top="0.75" bottom="0.5" header="0.5" footer="0.5"/>
  <pageSetup scale="80" orientation="landscape" horizontalDpi="429496729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L38"/>
  <sheetViews>
    <sheetView zoomScale="72" zoomScaleNormal="85" workbookViewId="0">
      <selection activeCell="L33" sqref="L33"/>
    </sheetView>
  </sheetViews>
  <sheetFormatPr defaultRowHeight="13.2" x14ac:dyDescent="0.25"/>
  <cols>
    <col min="8" max="8" width="11.44140625" bestFit="1" customWidth="1"/>
    <col min="9" max="9" width="11.44140625" customWidth="1"/>
    <col min="11" max="12" width="9.109375" style="13"/>
  </cols>
  <sheetData>
    <row r="3" spans="1:12" x14ac:dyDescent="0.25">
      <c r="A3" s="46" t="s">
        <v>24</v>
      </c>
      <c r="B3" s="47"/>
      <c r="C3" s="47"/>
      <c r="D3" s="47"/>
      <c r="E3" s="47"/>
      <c r="F3" s="47"/>
      <c r="G3" s="47"/>
      <c r="H3" s="47"/>
      <c r="I3" s="8"/>
    </row>
    <row r="4" spans="1:12" x14ac:dyDescent="0.25">
      <c r="A4" s="46" t="s">
        <v>37</v>
      </c>
      <c r="B4" s="47"/>
      <c r="C4" s="47"/>
      <c r="D4" s="47"/>
      <c r="E4" s="47"/>
      <c r="F4" s="47"/>
      <c r="G4" s="47"/>
      <c r="H4" s="47"/>
      <c r="I4" s="8"/>
    </row>
    <row r="5" spans="1:12" x14ac:dyDescent="0.25">
      <c r="A5" s="51">
        <v>46265</v>
      </c>
      <c r="B5" s="51"/>
      <c r="C5" s="51"/>
      <c r="D5" s="51"/>
      <c r="E5" s="51"/>
      <c r="F5" s="51"/>
      <c r="G5" s="51"/>
      <c r="H5" s="51"/>
      <c r="I5" s="11"/>
    </row>
    <row r="6" spans="1:12" x14ac:dyDescent="0.25">
      <c r="A6" s="11"/>
      <c r="B6" s="11"/>
      <c r="C6" s="11"/>
      <c r="D6" s="11"/>
      <c r="E6" s="11"/>
      <c r="F6" s="11"/>
      <c r="G6" s="11"/>
      <c r="H6" s="51" t="s">
        <v>2</v>
      </c>
      <c r="I6" s="51"/>
      <c r="K6" s="52" t="s">
        <v>4</v>
      </c>
      <c r="L6" s="52"/>
    </row>
    <row r="7" spans="1:12" x14ac:dyDescent="0.25">
      <c r="H7" s="12" t="s">
        <v>56</v>
      </c>
      <c r="I7" s="12" t="s">
        <v>57</v>
      </c>
      <c r="K7" s="14" t="s">
        <v>56</v>
      </c>
      <c r="L7" s="14" t="s">
        <v>57</v>
      </c>
    </row>
    <row r="8" spans="1:12" x14ac:dyDescent="0.25">
      <c r="A8" s="4" t="s">
        <v>38</v>
      </c>
    </row>
    <row r="9" spans="1:12" x14ac:dyDescent="0.25">
      <c r="A9" s="3" t="s">
        <v>39</v>
      </c>
      <c r="H9" s="9">
        <f>BS!I51-BS!K51</f>
        <v>6904.4199999999255</v>
      </c>
      <c r="I9" s="9">
        <f>BS!I50+(BS!I49-BS!M51)</f>
        <v>98397.870000000024</v>
      </c>
      <c r="K9" s="13">
        <v>-43263</v>
      </c>
      <c r="L9" s="13">
        <v>-66864</v>
      </c>
    </row>
    <row r="10" spans="1:12" x14ac:dyDescent="0.25">
      <c r="A10" s="4" t="s">
        <v>40</v>
      </c>
      <c r="H10" s="9"/>
      <c r="I10" s="9"/>
    </row>
    <row r="11" spans="1:12" x14ac:dyDescent="0.25">
      <c r="A11" s="6" t="s">
        <v>41</v>
      </c>
      <c r="H11" s="9">
        <f>BS!K32-BS!I32</f>
        <v>0</v>
      </c>
      <c r="I11" s="9">
        <f>BS!M32-BS!I32</f>
        <v>0</v>
      </c>
      <c r="K11" s="13">
        <v>0</v>
      </c>
      <c r="L11" s="13">
        <v>0</v>
      </c>
    </row>
    <row r="12" spans="1:12" x14ac:dyDescent="0.25">
      <c r="A12" s="3"/>
      <c r="H12" s="9"/>
      <c r="I12" s="9"/>
    </row>
    <row r="13" spans="1:12" x14ac:dyDescent="0.25">
      <c r="A13" s="4" t="s">
        <v>42</v>
      </c>
      <c r="H13" s="9"/>
      <c r="I13" s="9"/>
    </row>
    <row r="14" spans="1:12" x14ac:dyDescent="0.25">
      <c r="A14" s="6" t="s">
        <v>43</v>
      </c>
      <c r="H14" s="9">
        <f>(BS!K22+BS!K23)-(BS!I22+BS!I23)</f>
        <v>-12574.25</v>
      </c>
      <c r="I14" s="9">
        <f>(BS!M22+BS!M23)-(BS!I22+BS!I23)</f>
        <v>-20403.419999999998</v>
      </c>
      <c r="K14" s="13">
        <v>-44800</v>
      </c>
      <c r="L14" s="13">
        <v>-34209</v>
      </c>
    </row>
    <row r="15" spans="1:12" x14ac:dyDescent="0.25">
      <c r="A15" s="6" t="s">
        <v>72</v>
      </c>
      <c r="H15" s="9">
        <f>(BS!K24)-(BS!I24)</f>
        <v>-9500.4499999999989</v>
      </c>
      <c r="I15" s="9">
        <f>(BS!M24)-(BS!I24)</f>
        <v>-19466.419999999998</v>
      </c>
      <c r="K15" s="13">
        <v>0</v>
      </c>
      <c r="L15" s="13">
        <v>-12000</v>
      </c>
    </row>
    <row r="16" spans="1:12" x14ac:dyDescent="0.25">
      <c r="A16" s="6" t="s">
        <v>28</v>
      </c>
      <c r="H16" s="9">
        <f>BS!K25-BS!I25</f>
        <v>13222.61</v>
      </c>
      <c r="I16" s="9">
        <f>BS!M25-BS!I25</f>
        <v>-645.41999999999825</v>
      </c>
      <c r="K16" s="13">
        <v>-6000</v>
      </c>
      <c r="L16" s="13">
        <v>-6000</v>
      </c>
    </row>
    <row r="17" spans="1:12" x14ac:dyDescent="0.25">
      <c r="A17" s="6" t="s">
        <v>7</v>
      </c>
      <c r="H17" s="9">
        <f>BS!K26-BS!I26</f>
        <v>-4834.8799999999992</v>
      </c>
      <c r="I17" s="9">
        <f>BS!M26-BS!I26</f>
        <v>-7801.3399999999992</v>
      </c>
      <c r="K17" s="13">
        <v>1000</v>
      </c>
      <c r="L17" s="13">
        <v>-8352</v>
      </c>
    </row>
    <row r="18" spans="1:12" x14ac:dyDescent="0.25">
      <c r="A18" s="6" t="s">
        <v>29</v>
      </c>
      <c r="H18" s="9">
        <f>BS!K27-BS!I27</f>
        <v>20578.05</v>
      </c>
      <c r="I18" s="9">
        <f>BS!M27-BS!I27</f>
        <v>26421</v>
      </c>
      <c r="K18" s="13">
        <v>0</v>
      </c>
      <c r="L18" s="13">
        <v>28664</v>
      </c>
    </row>
    <row r="19" spans="1:12" x14ac:dyDescent="0.25">
      <c r="A19" s="6" t="s">
        <v>30</v>
      </c>
      <c r="H19" s="9">
        <f>SUM(BS!K36-BS!I36)</f>
        <v>-1206.4399999999878</v>
      </c>
      <c r="I19" s="9">
        <f>SUM(BS!M36-BS!I36)</f>
        <v>-7553.2399999999907</v>
      </c>
      <c r="K19" s="13">
        <v>-775</v>
      </c>
      <c r="L19" s="13">
        <v>-6200</v>
      </c>
    </row>
    <row r="20" spans="1:12" x14ac:dyDescent="0.25">
      <c r="A20" s="6" t="s">
        <v>44</v>
      </c>
      <c r="H20" s="9">
        <f>BS!I41-BS!K41</f>
        <v>12415.940000000002</v>
      </c>
      <c r="I20" s="9">
        <f>BS!I41-BS!M41</f>
        <v>1046.1599999999999</v>
      </c>
      <c r="K20" s="13">
        <v>76337</v>
      </c>
      <c r="L20" s="13">
        <v>149125</v>
      </c>
    </row>
    <row r="21" spans="1:12" x14ac:dyDescent="0.25">
      <c r="A21" s="6" t="s">
        <v>50</v>
      </c>
      <c r="H21" s="9">
        <f>(BS!I43+ BS!I44+BS!I45)-(BS!K43+BS!K44+BS!K45)</f>
        <v>34573.950000000012</v>
      </c>
      <c r="I21" s="9">
        <f>(BS!I43+BS!I44+BS!I45)-(BS!M43+BS!M44+BS!M45)</f>
        <v>20931.100000000006</v>
      </c>
      <c r="K21" s="13">
        <v>49000</v>
      </c>
      <c r="L21" s="13">
        <v>-9425</v>
      </c>
    </row>
    <row r="22" spans="1:12" x14ac:dyDescent="0.25">
      <c r="A22" s="6" t="s">
        <v>51</v>
      </c>
      <c r="H22" s="9">
        <f>BS!I42-BS!K42</f>
        <v>676.88000000000102</v>
      </c>
      <c r="I22" s="9">
        <f>BS!I42-BS!M42</f>
        <v>-22028.149999999998</v>
      </c>
      <c r="K22" s="13">
        <v>-1000</v>
      </c>
      <c r="L22" s="13">
        <v>-16821</v>
      </c>
    </row>
    <row r="23" spans="1:12" x14ac:dyDescent="0.25">
      <c r="A23" s="6" t="s">
        <v>34</v>
      </c>
      <c r="H23" s="10">
        <f>BS!I46-BS!K46</f>
        <v>-77.880000000000109</v>
      </c>
      <c r="I23" s="10">
        <f>BS!I46-BS!M46</f>
        <v>-4346.7900000000009</v>
      </c>
      <c r="K23" s="13">
        <v>0</v>
      </c>
      <c r="L23" s="13">
        <v>-448</v>
      </c>
    </row>
    <row r="24" spans="1:12" x14ac:dyDescent="0.25">
      <c r="A24" s="4" t="s">
        <v>45</v>
      </c>
      <c r="H24" s="9">
        <f>SUM(H9:H23)</f>
        <v>60177.949999999961</v>
      </c>
      <c r="I24" s="9">
        <f>SUM(I9:I23)</f>
        <v>64551.350000000057</v>
      </c>
      <c r="K24" s="15">
        <v>30500</v>
      </c>
      <c r="L24" s="15">
        <v>23470</v>
      </c>
    </row>
    <row r="25" spans="1:12" x14ac:dyDescent="0.25">
      <c r="A25" s="4"/>
      <c r="H25" s="9"/>
      <c r="I25" s="9"/>
    </row>
    <row r="26" spans="1:12" x14ac:dyDescent="0.25">
      <c r="A26" s="4" t="s">
        <v>46</v>
      </c>
      <c r="H26" s="9"/>
      <c r="I26" s="9"/>
    </row>
    <row r="27" spans="1:12" x14ac:dyDescent="0.25">
      <c r="A27" s="6" t="s">
        <v>47</v>
      </c>
      <c r="H27" s="9">
        <f>BS!K31-BS!I31</f>
        <v>0</v>
      </c>
      <c r="I27" s="9">
        <f>BS!M31-BS!I31</f>
        <v>-255.29000000000815</v>
      </c>
      <c r="K27" s="43">
        <v>0</v>
      </c>
      <c r="L27" s="16">
        <v>0</v>
      </c>
    </row>
    <row r="28" spans="1:12" x14ac:dyDescent="0.25">
      <c r="A28" s="3"/>
      <c r="H28" s="9"/>
      <c r="I28" s="9"/>
    </row>
    <row r="29" spans="1:12" x14ac:dyDescent="0.25">
      <c r="A29" s="4" t="s">
        <v>48</v>
      </c>
      <c r="H29" s="9"/>
      <c r="I29" s="9"/>
    </row>
    <row r="30" spans="1:12" x14ac:dyDescent="0.25">
      <c r="A30" s="6" t="s">
        <v>52</v>
      </c>
      <c r="H30" s="9">
        <v>0</v>
      </c>
      <c r="I30" s="9">
        <v>0</v>
      </c>
      <c r="K30" s="16">
        <v>0</v>
      </c>
      <c r="L30" s="16">
        <v>0</v>
      </c>
    </row>
    <row r="31" spans="1:12" x14ac:dyDescent="0.25">
      <c r="A31" s="7"/>
      <c r="H31" s="9"/>
      <c r="I31" s="9"/>
    </row>
    <row r="32" spans="1:12" x14ac:dyDescent="0.25">
      <c r="A32" s="4" t="s">
        <v>49</v>
      </c>
      <c r="H32" s="9">
        <f>H24+H27+H30</f>
        <v>60177.949999999961</v>
      </c>
      <c r="I32" s="9">
        <f>I24+I27+I30</f>
        <v>64296.060000000049</v>
      </c>
      <c r="K32" s="15">
        <v>30500</v>
      </c>
      <c r="L32" s="15">
        <v>23470</v>
      </c>
    </row>
    <row r="33" spans="1:12" x14ac:dyDescent="0.25">
      <c r="A33" s="4"/>
      <c r="H33" s="9"/>
      <c r="I33" s="9"/>
    </row>
    <row r="34" spans="1:12" x14ac:dyDescent="0.25">
      <c r="A34" s="4" t="s">
        <v>53</v>
      </c>
      <c r="H34" s="9">
        <f>BS!K21</f>
        <v>634710.91999999993</v>
      </c>
      <c r="I34" s="9">
        <f>BS!$M$21</f>
        <v>630592.41</v>
      </c>
      <c r="K34" s="13">
        <v>623564</v>
      </c>
      <c r="L34" s="13">
        <v>630593</v>
      </c>
    </row>
    <row r="35" spans="1:12" x14ac:dyDescent="0.25">
      <c r="A35" s="4"/>
      <c r="H35" s="9"/>
      <c r="I35" s="9"/>
    </row>
    <row r="36" spans="1:12" x14ac:dyDescent="0.25">
      <c r="A36" s="4" t="s">
        <v>54</v>
      </c>
      <c r="H36" s="9">
        <f>H32+H34</f>
        <v>694888.86999999988</v>
      </c>
      <c r="I36" s="9">
        <f>I32+I34</f>
        <v>694888.47000000009</v>
      </c>
      <c r="K36" s="15">
        <v>654063</v>
      </c>
      <c r="L36" s="15">
        <f>L32+L34</f>
        <v>654063</v>
      </c>
    </row>
    <row r="37" spans="1:12" x14ac:dyDescent="0.25">
      <c r="H37" s="9"/>
      <c r="I37" s="9"/>
    </row>
    <row r="38" spans="1:12" x14ac:dyDescent="0.25">
      <c r="A38" s="5" t="s">
        <v>55</v>
      </c>
      <c r="H38" s="9">
        <f>H36-BS!I21</f>
        <v>-0.28000000002793968</v>
      </c>
      <c r="I38" s="9">
        <f>I36-BS!I21</f>
        <v>-0.6799999998183921</v>
      </c>
      <c r="K38" s="9"/>
      <c r="L38" s="9"/>
    </row>
  </sheetData>
  <mergeCells count="5">
    <mergeCell ref="A3:H3"/>
    <mergeCell ref="A4:H4"/>
    <mergeCell ref="A5:H5"/>
    <mergeCell ref="H6:I6"/>
    <mergeCell ref="K6:L6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BS</vt:lpstr>
      <vt:lpstr>CF</vt:lpstr>
      <vt:lpstr>BS!Print_Area</vt:lpstr>
      <vt:lpstr>BS!PrintArea</vt:lpstr>
      <vt:lpstr>BS!Report</vt:lpstr>
    </vt:vector>
  </TitlesOfParts>
  <Company>Kolpin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Kelcy Boettcher</cp:lastModifiedBy>
  <cp:lastPrinted>2011-07-13T14:10:14Z</cp:lastPrinted>
  <dcterms:created xsi:type="dcterms:W3CDTF">2009-06-10T22:28:54Z</dcterms:created>
  <dcterms:modified xsi:type="dcterms:W3CDTF">2026-09-11T21:57:53Z</dcterms:modified>
</cp:coreProperties>
</file>